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8520" windowHeight="7440" tabRatio="852" firstSheet="3" activeTab="4"/>
  </bookViews>
  <sheets>
    <sheet name="obrázky1" sheetId="4" r:id="rId1"/>
    <sheet name="obrázky 2" sheetId="6" r:id="rId2"/>
    <sheet name="obrázky 3" sheetId="7" r:id="rId3"/>
    <sheet name="obrázky B" sheetId="10" r:id="rId4"/>
    <sheet name="Obrázky A" sheetId="9" r:id="rId5"/>
    <sheet name="Fáze B" sheetId="11" r:id="rId6"/>
    <sheet name="fáze 1" sheetId="1" r:id="rId7"/>
    <sheet name="fáze 2" sheetId="5" r:id="rId8"/>
    <sheet name="fáze 3" sheetId="3" r:id="rId9"/>
    <sheet name="List1" sheetId="8" r:id="rId10"/>
  </sheets>
  <externalReferences>
    <externalReference r:id="rId11"/>
    <externalReference r:id="rId12"/>
  </externalReferences>
  <definedNames>
    <definedName name="_xlnm._FilterDatabase" localSheetId="6" hidden="1">'fáze 1'!$A$1:$O$55</definedName>
    <definedName name="bu">'[1]fáze 1'!$C$12,'[1]fáze 1'!$C$13,'[1]fáze 1'!$C$16,'[1]fáze 1'!$C$18,'[1]fáze 1'!$C$23,'[1]fáze 1'!$C$26,'[1]fáze 1'!$C$30,'[1]fáze 1'!$C$45,'[1]fáze 1'!$C$47,'[1]fáze 1'!$C$52</definedName>
    <definedName name="bub">'[1]fáze 1'!$C$12,'[1]fáze 1'!$C$13,'[1]fáze 1'!$C$16,'[1]fáze 1'!$C$18,'[1]fáze 1'!$C$23,'[1]fáze 1'!$C$26,'[1]fáze 1'!$C$30,'[1]fáze 1'!$C$45,'[1]fáze 1'!$C$47,'[1]fáze 1'!$C$52</definedName>
    <definedName name="radost" localSheetId="4">'[2]fáze 1'!$B$12,'[2]fáze 1'!$B$13,'[2]fáze 1'!$B$16,'[2]fáze 1'!$B$18,'[2]fáze 1'!$B$23,'[2]fáze 1'!$B$26,'[2]fáze 1'!$B$30,'[2]fáze 1'!$B$45,'[2]fáze 1'!$B$47,'[2]fáze 1'!$B$52</definedName>
    <definedName name="radost">'fáze 1'!$C$12,'fáze 1'!$C$13,'fáze 1'!$C$16,'fáze 1'!$C$18,'fáze 1'!$C$23,'fáze 1'!$C$26,'fáze 1'!$C$30,'fáze 1'!$C$45,'fáze 1'!$C$47,'fáze 1'!$C$52</definedName>
  </definedNames>
  <calcPr calcId="124519"/>
</workbook>
</file>

<file path=xl/calcChain.xml><?xml version="1.0" encoding="utf-8"?>
<calcChain xmlns="http://schemas.openxmlformats.org/spreadsheetml/2006/main">
  <c r="AF22" i="1"/>
  <c r="AF23"/>
  <c r="AF24"/>
  <c r="AF25"/>
  <c r="AF26"/>
  <c r="AF27"/>
  <c r="AF21"/>
  <c r="O23" i="9"/>
  <c r="X26" i="11"/>
  <c r="X25"/>
  <c r="X28"/>
  <c r="X27"/>
  <c r="M29" i="8"/>
  <c r="L29"/>
  <c r="M23" i="9"/>
  <c r="W4" i="11"/>
  <c r="W3"/>
  <c r="U163"/>
  <c r="U162"/>
  <c r="U161"/>
  <c r="U160"/>
  <c r="U159"/>
  <c r="U158"/>
  <c r="U157"/>
  <c r="U156"/>
  <c r="U155"/>
  <c r="U154"/>
  <c r="U153"/>
  <c r="U129"/>
  <c r="U128"/>
  <c r="U127"/>
  <c r="U126"/>
  <c r="U125"/>
  <c r="U124"/>
  <c r="U123"/>
  <c r="U122"/>
  <c r="U121"/>
  <c r="U120"/>
  <c r="U119"/>
  <c r="U57"/>
  <c r="U56"/>
  <c r="U55"/>
  <c r="U54"/>
  <c r="U53"/>
  <c r="U52"/>
  <c r="U51"/>
  <c r="R169"/>
  <c r="R168"/>
  <c r="R167"/>
  <c r="R166"/>
  <c r="R165"/>
  <c r="R164"/>
  <c r="R163"/>
  <c r="R162"/>
  <c r="R161"/>
  <c r="R160"/>
  <c r="R153"/>
  <c r="R152"/>
  <c r="R151"/>
  <c r="R149"/>
  <c r="R150"/>
  <c r="R148"/>
  <c r="R147"/>
  <c r="R138"/>
  <c r="R137"/>
  <c r="R135"/>
  <c r="R136"/>
  <c r="R134"/>
  <c r="R133"/>
  <c r="R132"/>
  <c r="R131"/>
  <c r="R130"/>
  <c r="R129"/>
  <c r="R128"/>
  <c r="R127"/>
  <c r="R126"/>
  <c r="R125"/>
  <c r="R124"/>
  <c r="R139"/>
  <c r="R140"/>
  <c r="R114"/>
  <c r="R113"/>
  <c r="R112"/>
  <c r="R111"/>
  <c r="R110"/>
  <c r="R59"/>
  <c r="R58"/>
  <c r="R57"/>
  <c r="R56"/>
  <c r="R55"/>
  <c r="R54"/>
  <c r="R53"/>
  <c r="R52"/>
  <c r="R51"/>
  <c r="O177"/>
  <c r="O176"/>
  <c r="O175"/>
  <c r="O174"/>
  <c r="O173"/>
  <c r="O172"/>
  <c r="O171"/>
  <c r="O170"/>
  <c r="O169"/>
  <c r="O168"/>
  <c r="O167"/>
  <c r="O166"/>
  <c r="O165"/>
  <c r="O164"/>
  <c r="O162"/>
  <c r="O161"/>
  <c r="O158"/>
  <c r="O157"/>
  <c r="O156"/>
  <c r="O155"/>
  <c r="O154"/>
  <c r="O163"/>
  <c r="O160"/>
  <c r="O159"/>
  <c r="O153"/>
  <c r="O134"/>
  <c r="O133"/>
  <c r="O132"/>
  <c r="O131"/>
  <c r="O130"/>
  <c r="O129"/>
  <c r="O128"/>
  <c r="O127"/>
  <c r="O126"/>
  <c r="O125"/>
  <c r="O124"/>
  <c r="O123"/>
  <c r="O122"/>
  <c r="O121"/>
  <c r="O120"/>
  <c r="O119"/>
  <c r="S178"/>
  <c r="P178"/>
  <c r="M178"/>
  <c r="J178"/>
  <c r="G178"/>
  <c r="D178"/>
  <c r="L168"/>
  <c r="L167"/>
  <c r="L166"/>
  <c r="L164"/>
  <c r="L165"/>
  <c r="L163"/>
  <c r="I163"/>
  <c r="L162"/>
  <c r="I162"/>
  <c r="L161"/>
  <c r="I161"/>
  <c r="L160"/>
  <c r="I160"/>
  <c r="L159"/>
  <c r="I159"/>
  <c r="L158"/>
  <c r="I158"/>
  <c r="L157"/>
  <c r="I157"/>
  <c r="L156"/>
  <c r="I156"/>
  <c r="L155"/>
  <c r="I155"/>
  <c r="L154"/>
  <c r="I154"/>
  <c r="L153"/>
  <c r="I153"/>
  <c r="U152"/>
  <c r="R146"/>
  <c r="O152"/>
  <c r="L152"/>
  <c r="I152"/>
  <c r="F152"/>
  <c r="U151"/>
  <c r="R145"/>
  <c r="O151"/>
  <c r="L151"/>
  <c r="I151"/>
  <c r="F151"/>
  <c r="U150"/>
  <c r="R144"/>
  <c r="O150"/>
  <c r="L150"/>
  <c r="I150"/>
  <c r="F150"/>
  <c r="U149"/>
  <c r="R156"/>
  <c r="O149"/>
  <c r="L149"/>
  <c r="I149"/>
  <c r="F149"/>
  <c r="U148"/>
  <c r="R155"/>
  <c r="O148"/>
  <c r="L148"/>
  <c r="I148"/>
  <c r="F148"/>
  <c r="U147"/>
  <c r="R159"/>
  <c r="O147"/>
  <c r="L147"/>
  <c r="I147"/>
  <c r="F147"/>
  <c r="U146"/>
  <c r="R154"/>
  <c r="O146"/>
  <c r="L146"/>
  <c r="I146"/>
  <c r="F146"/>
  <c r="U145"/>
  <c r="R158"/>
  <c r="O145"/>
  <c r="L145"/>
  <c r="I145"/>
  <c r="F145"/>
  <c r="U144"/>
  <c r="R157"/>
  <c r="O144"/>
  <c r="L144"/>
  <c r="L178" s="1"/>
  <c r="L179" s="1"/>
  <c r="I144"/>
  <c r="F144"/>
  <c r="S142"/>
  <c r="P142"/>
  <c r="M142"/>
  <c r="J142"/>
  <c r="G142"/>
  <c r="D142"/>
  <c r="L131"/>
  <c r="L129"/>
  <c r="L130"/>
  <c r="L128"/>
  <c r="L127"/>
  <c r="L126"/>
  <c r="L125"/>
  <c r="L124"/>
  <c r="L123"/>
  <c r="L122"/>
  <c r="L121"/>
  <c r="L120"/>
  <c r="I120"/>
  <c r="L119"/>
  <c r="I119"/>
  <c r="U118"/>
  <c r="R109"/>
  <c r="O118"/>
  <c r="L118"/>
  <c r="I118"/>
  <c r="F118"/>
  <c r="U117"/>
  <c r="R108"/>
  <c r="O117"/>
  <c r="L117"/>
  <c r="I117"/>
  <c r="F116"/>
  <c r="U116"/>
  <c r="R107"/>
  <c r="O116"/>
  <c r="L116"/>
  <c r="I116"/>
  <c r="F117"/>
  <c r="U115"/>
  <c r="R117"/>
  <c r="O115"/>
  <c r="L115"/>
  <c r="I115"/>
  <c r="F115"/>
  <c r="U114"/>
  <c r="R122"/>
  <c r="O114"/>
  <c r="L114"/>
  <c r="I114"/>
  <c r="F114"/>
  <c r="U113"/>
  <c r="R116"/>
  <c r="O113"/>
  <c r="L113"/>
  <c r="I113"/>
  <c r="F113"/>
  <c r="U112"/>
  <c r="R121"/>
  <c r="O112"/>
  <c r="L112"/>
  <c r="I112"/>
  <c r="F112"/>
  <c r="U111"/>
  <c r="R115"/>
  <c r="O111"/>
  <c r="L111"/>
  <c r="I111"/>
  <c r="F111"/>
  <c r="U110"/>
  <c r="R123"/>
  <c r="O110"/>
  <c r="L110"/>
  <c r="I110"/>
  <c r="F110"/>
  <c r="U109"/>
  <c r="R120"/>
  <c r="O109"/>
  <c r="L109"/>
  <c r="I109"/>
  <c r="F109"/>
  <c r="U108"/>
  <c r="R118"/>
  <c r="O108"/>
  <c r="L107"/>
  <c r="I108"/>
  <c r="F108"/>
  <c r="U107"/>
  <c r="R119"/>
  <c r="O107"/>
  <c r="L108"/>
  <c r="L142" s="1"/>
  <c r="L143" s="1"/>
  <c r="I107"/>
  <c r="F107"/>
  <c r="S105"/>
  <c r="P105"/>
  <c r="M105"/>
  <c r="J105"/>
  <c r="G105"/>
  <c r="D105"/>
  <c r="F98"/>
  <c r="I97"/>
  <c r="F97"/>
  <c r="I96"/>
  <c r="F96"/>
  <c r="I95"/>
  <c r="F95"/>
  <c r="I94"/>
  <c r="F94"/>
  <c r="R93"/>
  <c r="I93"/>
  <c r="F93"/>
  <c r="R92"/>
  <c r="O92"/>
  <c r="I92"/>
  <c r="F92"/>
  <c r="U89"/>
  <c r="R91"/>
  <c r="O91"/>
  <c r="I91"/>
  <c r="F91"/>
  <c r="U88"/>
  <c r="R90"/>
  <c r="O90"/>
  <c r="L90"/>
  <c r="I90"/>
  <c r="F90"/>
  <c r="U91"/>
  <c r="R89"/>
  <c r="O89"/>
  <c r="L89"/>
  <c r="I89"/>
  <c r="F89"/>
  <c r="U90"/>
  <c r="R88"/>
  <c r="O88"/>
  <c r="O105" s="1"/>
  <c r="O106" s="1"/>
  <c r="L88"/>
  <c r="L105" s="1"/>
  <c r="L106" s="1"/>
  <c r="I88"/>
  <c r="F88"/>
  <c r="F105" s="1"/>
  <c r="F106" s="1"/>
  <c r="S86"/>
  <c r="P86"/>
  <c r="M86"/>
  <c r="L86"/>
  <c r="J86"/>
  <c r="L87" s="1"/>
  <c r="G86"/>
  <c r="D86"/>
  <c r="F78"/>
  <c r="F77"/>
  <c r="F76"/>
  <c r="F75"/>
  <c r="F74"/>
  <c r="U73"/>
  <c r="F73"/>
  <c r="U72"/>
  <c r="I72"/>
  <c r="F72"/>
  <c r="U71"/>
  <c r="O71"/>
  <c r="I71"/>
  <c r="F71"/>
  <c r="U70"/>
  <c r="R66"/>
  <c r="O70"/>
  <c r="I70"/>
  <c r="F70"/>
  <c r="U69"/>
  <c r="R65"/>
  <c r="O69"/>
  <c r="I69"/>
  <c r="F69"/>
  <c r="U68"/>
  <c r="R70"/>
  <c r="O68"/>
  <c r="I68"/>
  <c r="F68"/>
  <c r="U67"/>
  <c r="R69"/>
  <c r="O67"/>
  <c r="I67"/>
  <c r="F67"/>
  <c r="U66"/>
  <c r="R68"/>
  <c r="O66"/>
  <c r="I66"/>
  <c r="I86" s="1"/>
  <c r="I87" s="1"/>
  <c r="F66"/>
  <c r="U65"/>
  <c r="R67"/>
  <c r="O65"/>
  <c r="L65"/>
  <c r="I65"/>
  <c r="F65"/>
  <c r="S63"/>
  <c r="P63"/>
  <c r="M63"/>
  <c r="J63"/>
  <c r="I63"/>
  <c r="I64" s="1"/>
  <c r="G63"/>
  <c r="D63"/>
  <c r="O54"/>
  <c r="O53"/>
  <c r="O52"/>
  <c r="O51"/>
  <c r="U50"/>
  <c r="R48"/>
  <c r="O50"/>
  <c r="I50"/>
  <c r="F50"/>
  <c r="U49"/>
  <c r="R47"/>
  <c r="O49"/>
  <c r="L49"/>
  <c r="I49"/>
  <c r="F49"/>
  <c r="U48"/>
  <c r="R46"/>
  <c r="O48"/>
  <c r="L48"/>
  <c r="I48"/>
  <c r="F48"/>
  <c r="U47"/>
  <c r="R45"/>
  <c r="O47"/>
  <c r="L47"/>
  <c r="I47"/>
  <c r="F47"/>
  <c r="U46"/>
  <c r="R44"/>
  <c r="O46"/>
  <c r="L46"/>
  <c r="I46"/>
  <c r="F46"/>
  <c r="U45"/>
  <c r="R43"/>
  <c r="O45"/>
  <c r="L45"/>
  <c r="I45"/>
  <c r="F45"/>
  <c r="U44"/>
  <c r="R50"/>
  <c r="O44"/>
  <c r="L44"/>
  <c r="I44"/>
  <c r="F44"/>
  <c r="U43"/>
  <c r="R49"/>
  <c r="O43"/>
  <c r="L43"/>
  <c r="L63" s="1"/>
  <c r="L64" s="1"/>
  <c r="I43"/>
  <c r="F43"/>
  <c r="F63" s="1"/>
  <c r="F64" s="1"/>
  <c r="S41"/>
  <c r="P41"/>
  <c r="M41"/>
  <c r="J41"/>
  <c r="G41"/>
  <c r="D41"/>
  <c r="F31"/>
  <c r="F30"/>
  <c r="F29"/>
  <c r="U28"/>
  <c r="F28"/>
  <c r="U27"/>
  <c r="I27"/>
  <c r="F27"/>
  <c r="U26"/>
  <c r="R24"/>
  <c r="I26"/>
  <c r="F26"/>
  <c r="U25"/>
  <c r="R23"/>
  <c r="O25"/>
  <c r="L25"/>
  <c r="I25"/>
  <c r="F25"/>
  <c r="U24"/>
  <c r="R26"/>
  <c r="O24"/>
  <c r="L24"/>
  <c r="I24"/>
  <c r="F24"/>
  <c r="U23"/>
  <c r="R25"/>
  <c r="O23"/>
  <c r="O41" s="1"/>
  <c r="O42" s="1"/>
  <c r="L23"/>
  <c r="L41" s="1"/>
  <c r="L42" s="1"/>
  <c r="I23"/>
  <c r="I41" s="1"/>
  <c r="I42" s="1"/>
  <c r="F23"/>
  <c r="S20"/>
  <c r="P20"/>
  <c r="M20"/>
  <c r="J20"/>
  <c r="G20"/>
  <c r="D20"/>
  <c r="O15"/>
  <c r="F15"/>
  <c r="O14"/>
  <c r="L14"/>
  <c r="F14"/>
  <c r="O13"/>
  <c r="L12"/>
  <c r="F13"/>
  <c r="U12"/>
  <c r="O12"/>
  <c r="L13"/>
  <c r="F12"/>
  <c r="U11"/>
  <c r="O11"/>
  <c r="L11"/>
  <c r="I11"/>
  <c r="F11"/>
  <c r="U10"/>
  <c r="O10"/>
  <c r="L10"/>
  <c r="I10"/>
  <c r="F10"/>
  <c r="U9"/>
  <c r="O9"/>
  <c r="L2"/>
  <c r="I9"/>
  <c r="F9"/>
  <c r="U8"/>
  <c r="O8"/>
  <c r="L9"/>
  <c r="I8"/>
  <c r="F8"/>
  <c r="U7"/>
  <c r="O7"/>
  <c r="L8"/>
  <c r="I7"/>
  <c r="F7"/>
  <c r="U6"/>
  <c r="O6"/>
  <c r="L7"/>
  <c r="I6"/>
  <c r="F6"/>
  <c r="U5"/>
  <c r="O5"/>
  <c r="L6"/>
  <c r="I5"/>
  <c r="F5"/>
  <c r="U4"/>
  <c r="R4"/>
  <c r="O4"/>
  <c r="L5"/>
  <c r="I4"/>
  <c r="F4"/>
  <c r="U3"/>
  <c r="R3"/>
  <c r="O3"/>
  <c r="L4"/>
  <c r="I3"/>
  <c r="F3"/>
  <c r="U2"/>
  <c r="R2"/>
  <c r="O2"/>
  <c r="O20" s="1"/>
  <c r="O21" s="1"/>
  <c r="L3"/>
  <c r="L20" s="1"/>
  <c r="L21" s="1"/>
  <c r="I2"/>
  <c r="I20" s="1"/>
  <c r="I21" s="1"/>
  <c r="F2"/>
  <c r="F20" s="1"/>
  <c r="F21" s="1"/>
  <c r="N2" i="9"/>
  <c r="O2" s="1"/>
  <c r="P2"/>
  <c r="Q2"/>
  <c r="R2"/>
  <c r="S2"/>
  <c r="S23" s="1"/>
  <c r="S24" s="1"/>
  <c r="T2"/>
  <c r="U2"/>
  <c r="V2"/>
  <c r="W2"/>
  <c r="X2"/>
  <c r="N3"/>
  <c r="O3" s="1"/>
  <c r="P3"/>
  <c r="Q3"/>
  <c r="R3"/>
  <c r="S3"/>
  <c r="T3"/>
  <c r="U3"/>
  <c r="V3"/>
  <c r="W3"/>
  <c r="X3"/>
  <c r="N4"/>
  <c r="O4" s="1"/>
  <c r="P4"/>
  <c r="Q4"/>
  <c r="R4"/>
  <c r="S4"/>
  <c r="T4"/>
  <c r="U4"/>
  <c r="V4"/>
  <c r="W4"/>
  <c r="X4"/>
  <c r="N5"/>
  <c r="O5" s="1"/>
  <c r="P5"/>
  <c r="Q5"/>
  <c r="R5"/>
  <c r="S5"/>
  <c r="T5"/>
  <c r="U5"/>
  <c r="V5"/>
  <c r="W5"/>
  <c r="X5"/>
  <c r="N6"/>
  <c r="O6" s="1"/>
  <c r="P6"/>
  <c r="Q6"/>
  <c r="R6"/>
  <c r="S6"/>
  <c r="T6"/>
  <c r="U6"/>
  <c r="V6"/>
  <c r="W6"/>
  <c r="X6"/>
  <c r="N7"/>
  <c r="O7" s="1"/>
  <c r="P7"/>
  <c r="Q7"/>
  <c r="R7"/>
  <c r="S7"/>
  <c r="T7"/>
  <c r="U7"/>
  <c r="V7"/>
  <c r="W7"/>
  <c r="X7"/>
  <c r="N8"/>
  <c r="O8" s="1"/>
  <c r="P8"/>
  <c r="Q8"/>
  <c r="R8"/>
  <c r="S8"/>
  <c r="T8"/>
  <c r="U8"/>
  <c r="V8"/>
  <c r="W8"/>
  <c r="X8"/>
  <c r="N9"/>
  <c r="O9" s="1"/>
  <c r="P9"/>
  <c r="Q9"/>
  <c r="R9"/>
  <c r="S9"/>
  <c r="T9"/>
  <c r="U9"/>
  <c r="V9"/>
  <c r="W9"/>
  <c r="X9"/>
  <c r="N10"/>
  <c r="O10" s="1"/>
  <c r="P10"/>
  <c r="Q10"/>
  <c r="R10"/>
  <c r="S10"/>
  <c r="T10"/>
  <c r="U10"/>
  <c r="V10"/>
  <c r="W10"/>
  <c r="X10"/>
  <c r="N11"/>
  <c r="O11" s="1"/>
  <c r="P11"/>
  <c r="Q11"/>
  <c r="R11"/>
  <c r="S11"/>
  <c r="T11"/>
  <c r="U11"/>
  <c r="V11"/>
  <c r="W11"/>
  <c r="X11"/>
  <c r="N12"/>
  <c r="O12" s="1"/>
  <c r="P12"/>
  <c r="Q12"/>
  <c r="R12"/>
  <c r="S12"/>
  <c r="T12"/>
  <c r="U12"/>
  <c r="V12"/>
  <c r="W12"/>
  <c r="X12"/>
  <c r="N13"/>
  <c r="O13" s="1"/>
  <c r="P13"/>
  <c r="Q13"/>
  <c r="R13"/>
  <c r="S13"/>
  <c r="T13"/>
  <c r="U13"/>
  <c r="V13"/>
  <c r="W13"/>
  <c r="X13"/>
  <c r="N14"/>
  <c r="O14" s="1"/>
  <c r="P14"/>
  <c r="Q14"/>
  <c r="R14"/>
  <c r="S14"/>
  <c r="T14"/>
  <c r="U14"/>
  <c r="V14"/>
  <c r="W14"/>
  <c r="X14"/>
  <c r="N15"/>
  <c r="O15" s="1"/>
  <c r="P15"/>
  <c r="Q15"/>
  <c r="R15"/>
  <c r="S15"/>
  <c r="T15"/>
  <c r="U15"/>
  <c r="V15"/>
  <c r="W15"/>
  <c r="X15"/>
  <c r="N16"/>
  <c r="O16" s="1"/>
  <c r="P16"/>
  <c r="Q16"/>
  <c r="R16"/>
  <c r="S16"/>
  <c r="T16"/>
  <c r="U16"/>
  <c r="V16"/>
  <c r="W16"/>
  <c r="X16"/>
  <c r="N17"/>
  <c r="O17" s="1"/>
  <c r="P17"/>
  <c r="Q17"/>
  <c r="R17"/>
  <c r="S17"/>
  <c r="T17"/>
  <c r="U17"/>
  <c r="V17"/>
  <c r="W17"/>
  <c r="X17"/>
  <c r="N18"/>
  <c r="O18" s="1"/>
  <c r="P18"/>
  <c r="Q18"/>
  <c r="R18"/>
  <c r="S18"/>
  <c r="T18"/>
  <c r="U18"/>
  <c r="V18"/>
  <c r="W18"/>
  <c r="X18"/>
  <c r="N19"/>
  <c r="O19" s="1"/>
  <c r="P19"/>
  <c r="Q19"/>
  <c r="R19"/>
  <c r="S19"/>
  <c r="T19"/>
  <c r="U19"/>
  <c r="V19"/>
  <c r="W19"/>
  <c r="X19"/>
  <c r="X23" s="1"/>
  <c r="X24" s="1"/>
  <c r="N20"/>
  <c r="O20" s="1"/>
  <c r="P20"/>
  <c r="Q20"/>
  <c r="R20"/>
  <c r="S20"/>
  <c r="T20"/>
  <c r="U20"/>
  <c r="V20"/>
  <c r="W20"/>
  <c r="X20"/>
  <c r="N21"/>
  <c r="O21" s="1"/>
  <c r="P21"/>
  <c r="Q21"/>
  <c r="R21"/>
  <c r="S21"/>
  <c r="T21"/>
  <c r="U21"/>
  <c r="V21"/>
  <c r="W21"/>
  <c r="X21"/>
  <c r="N22"/>
  <c r="O22" s="1"/>
  <c r="P22"/>
  <c r="P23" s="1"/>
  <c r="P24" s="1"/>
  <c r="Q22"/>
  <c r="R22"/>
  <c r="R23" s="1"/>
  <c r="R24" s="1"/>
  <c r="S22"/>
  <c r="T22"/>
  <c r="T23" s="1"/>
  <c r="T24" s="1"/>
  <c r="U22"/>
  <c r="V22"/>
  <c r="W22"/>
  <c r="X22"/>
  <c r="V23"/>
  <c r="V24" s="1"/>
  <c r="F178" i="11" l="1"/>
  <c r="F179" s="1"/>
  <c r="I142"/>
  <c r="I143" s="1"/>
  <c r="F142"/>
  <c r="F143" s="1"/>
  <c r="I105"/>
  <c r="I106" s="1"/>
  <c r="O63"/>
  <c r="O64" s="1"/>
  <c r="F41"/>
  <c r="F42" s="1"/>
  <c r="W23" i="9"/>
  <c r="W24" s="1"/>
  <c r="U23"/>
  <c r="U24" s="1"/>
  <c r="Q23"/>
  <c r="Q24" s="1"/>
  <c r="Y29" s="1"/>
  <c r="U178" i="11"/>
  <c r="U179" s="1"/>
  <c r="U142"/>
  <c r="U143" s="1"/>
  <c r="U105"/>
  <c r="U106" s="1"/>
  <c r="U63"/>
  <c r="U64" s="1"/>
  <c r="U41"/>
  <c r="U42" s="1"/>
  <c r="U20"/>
  <c r="U21" s="1"/>
  <c r="V21" s="1"/>
  <c r="X3" s="1"/>
  <c r="R178"/>
  <c r="R179" s="1"/>
  <c r="R142"/>
  <c r="R143" s="1"/>
  <c r="R105"/>
  <c r="R106" s="1"/>
  <c r="R86"/>
  <c r="R87" s="1"/>
  <c r="F86"/>
  <c r="F87" s="1"/>
  <c r="O86"/>
  <c r="O87" s="1"/>
  <c r="U86"/>
  <c r="U87" s="1"/>
  <c r="R63"/>
  <c r="R64" s="1"/>
  <c r="V64" s="1"/>
  <c r="R41"/>
  <c r="R42" s="1"/>
  <c r="R20"/>
  <c r="R21" s="1"/>
  <c r="O178"/>
  <c r="O179" s="1"/>
  <c r="I178"/>
  <c r="I179" s="1"/>
  <c r="O142"/>
  <c r="O143" s="1"/>
  <c r="Y27" i="9"/>
  <c r="V179" i="11" l="1"/>
  <c r="V143"/>
  <c r="V106"/>
  <c r="V87"/>
  <c r="V42"/>
  <c r="Z3"/>
  <c r="Z2"/>
  <c r="L13" i="8"/>
  <c r="P9"/>
  <c r="L9"/>
  <c r="S9" s="1"/>
  <c r="L15"/>
  <c r="L18"/>
  <c r="L17"/>
  <c r="L16"/>
  <c r="L14"/>
  <c r="I9"/>
  <c r="M9"/>
  <c r="N9"/>
  <c r="O9"/>
  <c r="Q9"/>
  <c r="R9"/>
  <c r="M8"/>
  <c r="N8"/>
  <c r="O8"/>
  <c r="P8"/>
  <c r="Q8"/>
  <c r="R8"/>
  <c r="M7"/>
  <c r="N7"/>
  <c r="O7"/>
  <c r="P7"/>
  <c r="Q7"/>
  <c r="R7"/>
  <c r="M6"/>
  <c r="N6"/>
  <c r="S6" s="1"/>
  <c r="O6"/>
  <c r="P6"/>
  <c r="Q6"/>
  <c r="R6"/>
  <c r="M5"/>
  <c r="N5"/>
  <c r="O5"/>
  <c r="P5"/>
  <c r="Q5"/>
  <c r="R5"/>
  <c r="M4"/>
  <c r="N4"/>
  <c r="O4"/>
  <c r="P4"/>
  <c r="Q4"/>
  <c r="R4"/>
  <c r="L5"/>
  <c r="L6"/>
  <c r="L7"/>
  <c r="L8"/>
  <c r="L4"/>
  <c r="M3"/>
  <c r="N3"/>
  <c r="O3"/>
  <c r="P3"/>
  <c r="Q3"/>
  <c r="R3"/>
  <c r="L3"/>
  <c r="S8"/>
  <c r="S7"/>
  <c r="S5"/>
  <c r="S4"/>
  <c r="S3"/>
  <c r="AB16" i="3"/>
  <c r="AG11"/>
  <c r="AG10"/>
  <c r="AG9"/>
  <c r="AG8"/>
  <c r="AG7"/>
  <c r="AG6"/>
  <c r="AG5"/>
  <c r="AD12"/>
  <c r="I3" i="8"/>
  <c r="I4"/>
  <c r="I5"/>
  <c r="I6"/>
  <c r="I7"/>
  <c r="I8"/>
  <c r="I2"/>
  <c r="C9"/>
  <c r="D9"/>
  <c r="E9"/>
  <c r="F9"/>
  <c r="G9"/>
  <c r="H9"/>
  <c r="B9"/>
  <c r="L61" i="3"/>
  <c r="M61"/>
  <c r="N61"/>
  <c r="O61"/>
  <c r="P61"/>
  <c r="Q61"/>
  <c r="R61"/>
  <c r="S61"/>
  <c r="L62"/>
  <c r="M62"/>
  <c r="N62"/>
  <c r="O62"/>
  <c r="P62"/>
  <c r="Q62"/>
  <c r="R62"/>
  <c r="S62"/>
  <c r="L63"/>
  <c r="M63"/>
  <c r="N63"/>
  <c r="O63"/>
  <c r="P63"/>
  <c r="Q63"/>
  <c r="R63"/>
  <c r="S63"/>
  <c r="L64"/>
  <c r="M64"/>
  <c r="N64"/>
  <c r="O64"/>
  <c r="P64"/>
  <c r="Q64"/>
  <c r="R64"/>
  <c r="S64"/>
  <c r="L65"/>
  <c r="M65"/>
  <c r="N65"/>
  <c r="O65"/>
  <c r="P65"/>
  <c r="Q65"/>
  <c r="R65"/>
  <c r="S65"/>
  <c r="L66"/>
  <c r="M66"/>
  <c r="N66"/>
  <c r="O66"/>
  <c r="P66"/>
  <c r="Q66"/>
  <c r="R66"/>
  <c r="S66"/>
  <c r="L67"/>
  <c r="M67"/>
  <c r="N67"/>
  <c r="O67"/>
  <c r="P67"/>
  <c r="Q67"/>
  <c r="R67"/>
  <c r="S67"/>
  <c r="M60"/>
  <c r="N60"/>
  <c r="O60"/>
  <c r="P60"/>
  <c r="Q60"/>
  <c r="R60"/>
  <c r="S60"/>
  <c r="L60"/>
  <c r="L50"/>
  <c r="M50"/>
  <c r="N50"/>
  <c r="O50"/>
  <c r="P50"/>
  <c r="Q50"/>
  <c r="R50"/>
  <c r="S50"/>
  <c r="L51"/>
  <c r="M51"/>
  <c r="N51"/>
  <c r="O51"/>
  <c r="P51"/>
  <c r="Q51"/>
  <c r="R51"/>
  <c r="S51"/>
  <c r="L52"/>
  <c r="M52"/>
  <c r="N52"/>
  <c r="O52"/>
  <c r="P52"/>
  <c r="Q52"/>
  <c r="R52"/>
  <c r="S52"/>
  <c r="L53"/>
  <c r="M53"/>
  <c r="N53"/>
  <c r="O53"/>
  <c r="P53"/>
  <c r="Q53"/>
  <c r="R53"/>
  <c r="S53"/>
  <c r="L54"/>
  <c r="M54"/>
  <c r="N54"/>
  <c r="O54"/>
  <c r="P54"/>
  <c r="Q54"/>
  <c r="R54"/>
  <c r="S54"/>
  <c r="L55"/>
  <c r="M55"/>
  <c r="N55"/>
  <c r="O55"/>
  <c r="P55"/>
  <c r="Q55"/>
  <c r="R55"/>
  <c r="S55"/>
  <c r="L56"/>
  <c r="M56"/>
  <c r="N56"/>
  <c r="O56"/>
  <c r="P56"/>
  <c r="Q56"/>
  <c r="R56"/>
  <c r="S56"/>
  <c r="L57"/>
  <c r="M57"/>
  <c r="N57"/>
  <c r="O57"/>
  <c r="P57"/>
  <c r="Q57"/>
  <c r="R57"/>
  <c r="S57"/>
  <c r="L58"/>
  <c r="M58"/>
  <c r="N58"/>
  <c r="O58"/>
  <c r="P58"/>
  <c r="Q58"/>
  <c r="R58"/>
  <c r="S58"/>
  <c r="L59"/>
  <c r="M59"/>
  <c r="N59"/>
  <c r="O59"/>
  <c r="P59"/>
  <c r="Q59"/>
  <c r="R59"/>
  <c r="S59"/>
  <c r="M49"/>
  <c r="N49"/>
  <c r="O49"/>
  <c r="P49"/>
  <c r="Q49"/>
  <c r="R49"/>
  <c r="S49"/>
  <c r="L49"/>
  <c r="L42"/>
  <c r="M42"/>
  <c r="N42"/>
  <c r="O42"/>
  <c r="P42"/>
  <c r="Q42"/>
  <c r="R42"/>
  <c r="S42"/>
  <c r="L43"/>
  <c r="M43"/>
  <c r="N43"/>
  <c r="O43"/>
  <c r="P43"/>
  <c r="Q43"/>
  <c r="R43"/>
  <c r="S43"/>
  <c r="L44"/>
  <c r="M44"/>
  <c r="N44"/>
  <c r="O44"/>
  <c r="P44"/>
  <c r="Q44"/>
  <c r="R44"/>
  <c r="S44"/>
  <c r="L45"/>
  <c r="M45"/>
  <c r="N45"/>
  <c r="O45"/>
  <c r="P45"/>
  <c r="Q45"/>
  <c r="R45"/>
  <c r="S45"/>
  <c r="L46"/>
  <c r="M46"/>
  <c r="N46"/>
  <c r="O46"/>
  <c r="P46"/>
  <c r="Q46"/>
  <c r="R46"/>
  <c r="S46"/>
  <c r="L47"/>
  <c r="M47"/>
  <c r="N47"/>
  <c r="O47"/>
  <c r="P47"/>
  <c r="Q47"/>
  <c r="R47"/>
  <c r="S47"/>
  <c r="L48"/>
  <c r="M48"/>
  <c r="N48"/>
  <c r="O48"/>
  <c r="P48"/>
  <c r="Q48"/>
  <c r="R48"/>
  <c r="S48"/>
  <c r="M41"/>
  <c r="N41"/>
  <c r="O41"/>
  <c r="P41"/>
  <c r="Q41"/>
  <c r="R41"/>
  <c r="S41"/>
  <c r="L41"/>
  <c r="L32"/>
  <c r="M32"/>
  <c r="N32"/>
  <c r="O32"/>
  <c r="P32"/>
  <c r="Q32"/>
  <c r="R32"/>
  <c r="S32"/>
  <c r="L33"/>
  <c r="M33"/>
  <c r="N33"/>
  <c r="O33"/>
  <c r="P33"/>
  <c r="Q33"/>
  <c r="R33"/>
  <c r="S33"/>
  <c r="L34"/>
  <c r="M34"/>
  <c r="N34"/>
  <c r="O34"/>
  <c r="P34"/>
  <c r="Q34"/>
  <c r="R34"/>
  <c r="S34"/>
  <c r="L35"/>
  <c r="M35"/>
  <c r="N35"/>
  <c r="O35"/>
  <c r="P35"/>
  <c r="Q35"/>
  <c r="R35"/>
  <c r="S35"/>
  <c r="L36"/>
  <c r="M36"/>
  <c r="N36"/>
  <c r="O36"/>
  <c r="P36"/>
  <c r="Q36"/>
  <c r="R36"/>
  <c r="S36"/>
  <c r="L37"/>
  <c r="M37"/>
  <c r="N37"/>
  <c r="O37"/>
  <c r="P37"/>
  <c r="Q37"/>
  <c r="R37"/>
  <c r="S37"/>
  <c r="L38"/>
  <c r="M38"/>
  <c r="N38"/>
  <c r="O38"/>
  <c r="P38"/>
  <c r="Q38"/>
  <c r="R38"/>
  <c r="S38"/>
  <c r="L39"/>
  <c r="M39"/>
  <c r="N39"/>
  <c r="O39"/>
  <c r="P39"/>
  <c r="Q39"/>
  <c r="R39"/>
  <c r="S39"/>
  <c r="L40"/>
  <c r="M40"/>
  <c r="N40"/>
  <c r="O40"/>
  <c r="P40"/>
  <c r="Q40"/>
  <c r="R40"/>
  <c r="S40"/>
  <c r="M31"/>
  <c r="N31"/>
  <c r="O31"/>
  <c r="P31"/>
  <c r="Q31"/>
  <c r="R31"/>
  <c r="S31"/>
  <c r="L31"/>
  <c r="P7"/>
  <c r="L8"/>
  <c r="L11"/>
  <c r="L21"/>
  <c r="L23"/>
  <c r="M23"/>
  <c r="N23"/>
  <c r="O23"/>
  <c r="P23"/>
  <c r="Q23"/>
  <c r="R23"/>
  <c r="S23"/>
  <c r="L24"/>
  <c r="M24"/>
  <c r="N24"/>
  <c r="O24"/>
  <c r="P24"/>
  <c r="Q24"/>
  <c r="R24"/>
  <c r="S24"/>
  <c r="L25"/>
  <c r="M25"/>
  <c r="N25"/>
  <c r="O25"/>
  <c r="P25"/>
  <c r="Q25"/>
  <c r="R25"/>
  <c r="S25"/>
  <c r="L26"/>
  <c r="M26"/>
  <c r="N26"/>
  <c r="O26"/>
  <c r="P26"/>
  <c r="Q26"/>
  <c r="R26"/>
  <c r="S26"/>
  <c r="L27"/>
  <c r="M27"/>
  <c r="N27"/>
  <c r="O27"/>
  <c r="P27"/>
  <c r="Q27"/>
  <c r="R27"/>
  <c r="S27"/>
  <c r="L28"/>
  <c r="M28"/>
  <c r="N28"/>
  <c r="O28"/>
  <c r="P28"/>
  <c r="Q28"/>
  <c r="R28"/>
  <c r="S28"/>
  <c r="L29"/>
  <c r="M29"/>
  <c r="N29"/>
  <c r="O29"/>
  <c r="P29"/>
  <c r="Q29"/>
  <c r="R29"/>
  <c r="S29"/>
  <c r="L30"/>
  <c r="M30"/>
  <c r="N30"/>
  <c r="O30"/>
  <c r="P30"/>
  <c r="Q30"/>
  <c r="R30"/>
  <c r="S30"/>
  <c r="M22"/>
  <c r="N22"/>
  <c r="O22"/>
  <c r="P22"/>
  <c r="Q22"/>
  <c r="R22"/>
  <c r="S22"/>
  <c r="L22"/>
  <c r="M21"/>
  <c r="N21"/>
  <c r="O21"/>
  <c r="P21"/>
  <c r="Q21"/>
  <c r="R21"/>
  <c r="S21"/>
  <c r="L12"/>
  <c r="M12"/>
  <c r="N12"/>
  <c r="O12"/>
  <c r="P12"/>
  <c r="Q12"/>
  <c r="R12"/>
  <c r="S12"/>
  <c r="L13"/>
  <c r="M13"/>
  <c r="N13"/>
  <c r="O13"/>
  <c r="P13"/>
  <c r="Q13"/>
  <c r="R13"/>
  <c r="S13"/>
  <c r="L14"/>
  <c r="M14"/>
  <c r="N14"/>
  <c r="O14"/>
  <c r="P14"/>
  <c r="Q14"/>
  <c r="R14"/>
  <c r="S14"/>
  <c r="L15"/>
  <c r="M15"/>
  <c r="N15"/>
  <c r="O15"/>
  <c r="P15"/>
  <c r="Q15"/>
  <c r="R15"/>
  <c r="S15"/>
  <c r="L16"/>
  <c r="M16"/>
  <c r="N16"/>
  <c r="O16"/>
  <c r="P16"/>
  <c r="Q16"/>
  <c r="R16"/>
  <c r="S16"/>
  <c r="L17"/>
  <c r="M17"/>
  <c r="N17"/>
  <c r="O17"/>
  <c r="P17"/>
  <c r="Q17"/>
  <c r="R17"/>
  <c r="S17"/>
  <c r="L18"/>
  <c r="M18"/>
  <c r="N18"/>
  <c r="O18"/>
  <c r="P18"/>
  <c r="Q18"/>
  <c r="R18"/>
  <c r="S18"/>
  <c r="L19"/>
  <c r="M19"/>
  <c r="N19"/>
  <c r="O19"/>
  <c r="P19"/>
  <c r="Q19"/>
  <c r="R19"/>
  <c r="S19"/>
  <c r="L20"/>
  <c r="M20"/>
  <c r="N20"/>
  <c r="O20"/>
  <c r="P20"/>
  <c r="Q20"/>
  <c r="R20"/>
  <c r="S20"/>
  <c r="M11"/>
  <c r="N11"/>
  <c r="O11"/>
  <c r="P11"/>
  <c r="Q11"/>
  <c r="R11"/>
  <c r="S11"/>
  <c r="L3"/>
  <c r="M3"/>
  <c r="N3"/>
  <c r="O3"/>
  <c r="P3"/>
  <c r="Q3"/>
  <c r="R3"/>
  <c r="S3"/>
  <c r="L4"/>
  <c r="M4"/>
  <c r="N4"/>
  <c r="O4"/>
  <c r="P4"/>
  <c r="Q4"/>
  <c r="R4"/>
  <c r="S4"/>
  <c r="L5"/>
  <c r="M5"/>
  <c r="N5"/>
  <c r="O5"/>
  <c r="P5"/>
  <c r="Q5"/>
  <c r="R5"/>
  <c r="S5"/>
  <c r="L6"/>
  <c r="M6"/>
  <c r="N6"/>
  <c r="O6"/>
  <c r="P6"/>
  <c r="Q6"/>
  <c r="R6"/>
  <c r="S6"/>
  <c r="L7"/>
  <c r="M7"/>
  <c r="N7"/>
  <c r="O7"/>
  <c r="Q7"/>
  <c r="R7"/>
  <c r="S7"/>
  <c r="M8"/>
  <c r="N8"/>
  <c r="O8"/>
  <c r="P8"/>
  <c r="Q8"/>
  <c r="R8"/>
  <c r="S8"/>
  <c r="L9"/>
  <c r="M9"/>
  <c r="N9"/>
  <c r="O9"/>
  <c r="P9"/>
  <c r="Q9"/>
  <c r="R9"/>
  <c r="S9"/>
  <c r="L10"/>
  <c r="M10"/>
  <c r="N10"/>
  <c r="O10"/>
  <c r="P10"/>
  <c r="Q10"/>
  <c r="R10"/>
  <c r="S10"/>
  <c r="M2"/>
  <c r="N2"/>
  <c r="O2"/>
  <c r="P2"/>
  <c r="Q2"/>
  <c r="R2"/>
  <c r="S2"/>
  <c r="L2"/>
  <c r="K61"/>
  <c r="K62"/>
  <c r="K63"/>
  <c r="K64"/>
  <c r="K65"/>
  <c r="K66"/>
  <c r="K67"/>
  <c r="K60"/>
  <c r="K50"/>
  <c r="K51"/>
  <c r="K52"/>
  <c r="K53"/>
  <c r="K54"/>
  <c r="K55"/>
  <c r="K56"/>
  <c r="K57"/>
  <c r="K58"/>
  <c r="K59"/>
  <c r="K49"/>
  <c r="K42"/>
  <c r="K43"/>
  <c r="K44"/>
  <c r="K45"/>
  <c r="K46"/>
  <c r="K47"/>
  <c r="K48"/>
  <c r="K41"/>
  <c r="K32"/>
  <c r="K33"/>
  <c r="K34"/>
  <c r="K35"/>
  <c r="K36"/>
  <c r="K37"/>
  <c r="K38"/>
  <c r="K39"/>
  <c r="K40"/>
  <c r="K31"/>
  <c r="K22"/>
  <c r="K23"/>
  <c r="K24"/>
  <c r="K25"/>
  <c r="K26"/>
  <c r="K27"/>
  <c r="K28"/>
  <c r="K29"/>
  <c r="K30"/>
  <c r="K21"/>
  <c r="K12"/>
  <c r="K13"/>
  <c r="K14"/>
  <c r="K15"/>
  <c r="K16"/>
  <c r="K17"/>
  <c r="K18"/>
  <c r="K19"/>
  <c r="K20"/>
  <c r="K11"/>
  <c r="K3"/>
  <c r="K4"/>
  <c r="K5"/>
  <c r="K6"/>
  <c r="K7"/>
  <c r="K8"/>
  <c r="K9"/>
  <c r="K10"/>
  <c r="K2"/>
  <c r="A30" i="5"/>
  <c r="X11" i="3"/>
  <c r="Y11"/>
  <c r="Z11"/>
  <c r="AA11"/>
  <c r="AB11"/>
  <c r="AC11"/>
  <c r="W11"/>
  <c r="X10"/>
  <c r="Y10"/>
  <c r="Z10"/>
  <c r="AA10"/>
  <c r="AB10"/>
  <c r="AC10"/>
  <c r="W10"/>
  <c r="AD10" s="1"/>
  <c r="X9"/>
  <c r="Y9"/>
  <c r="Z9"/>
  <c r="AA9"/>
  <c r="AB9"/>
  <c r="AC9"/>
  <c r="W9"/>
  <c r="X8"/>
  <c r="Y8"/>
  <c r="Z8"/>
  <c r="AA8"/>
  <c r="AB8"/>
  <c r="AC8"/>
  <c r="W8"/>
  <c r="X7"/>
  <c r="Y7"/>
  <c r="Z7"/>
  <c r="AA7"/>
  <c r="AB7"/>
  <c r="AC7"/>
  <c r="W7"/>
  <c r="X6"/>
  <c r="Y6"/>
  <c r="Z6"/>
  <c r="Z12" s="1"/>
  <c r="AA6"/>
  <c r="AB6"/>
  <c r="AC6"/>
  <c r="W6"/>
  <c r="X5"/>
  <c r="Y5"/>
  <c r="Z5"/>
  <c r="AA5"/>
  <c r="AB5"/>
  <c r="AC5"/>
  <c r="W5"/>
  <c r="AD11"/>
  <c r="AD8"/>
  <c r="AA11" i="5"/>
  <c r="AA13"/>
  <c r="AF15"/>
  <c r="AA16"/>
  <c r="AG17"/>
  <c r="AF17"/>
  <c r="AE17"/>
  <c r="AD17"/>
  <c r="AC17"/>
  <c r="AB17"/>
  <c r="AA17"/>
  <c r="AH17" s="1"/>
  <c r="AB16"/>
  <c r="AC16"/>
  <c r="AD16"/>
  <c r="AE16"/>
  <c r="AF16"/>
  <c r="AG16"/>
  <c r="AA15"/>
  <c r="AA14"/>
  <c r="AG13"/>
  <c r="AF13"/>
  <c r="AE13"/>
  <c r="AD13"/>
  <c r="AC13"/>
  <c r="AB13"/>
  <c r="AG12"/>
  <c r="AF12"/>
  <c r="AE12"/>
  <c r="AD12"/>
  <c r="AC12"/>
  <c r="AB12"/>
  <c r="AA12"/>
  <c r="AG11"/>
  <c r="AF11"/>
  <c r="AE11"/>
  <c r="AD11"/>
  <c r="AC11"/>
  <c r="AB11"/>
  <c r="AC15"/>
  <c r="AG15"/>
  <c r="AE15"/>
  <c r="AD15"/>
  <c r="AB15"/>
  <c r="A25"/>
  <c r="A23"/>
  <c r="A16"/>
  <c r="P17" s="1"/>
  <c r="A18"/>
  <c r="A9"/>
  <c r="R10" s="1"/>
  <c r="E3" i="1"/>
  <c r="A42" i="5"/>
  <c r="P43" s="1"/>
  <c r="A11"/>
  <c r="A38"/>
  <c r="R39" s="1"/>
  <c r="A2"/>
  <c r="M53" i="1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K28"/>
  <c r="K20"/>
  <c r="K27"/>
  <c r="K46"/>
  <c r="K10"/>
  <c r="K45"/>
  <c r="K19"/>
  <c r="K53"/>
  <c r="K18"/>
  <c r="K36"/>
  <c r="K52"/>
  <c r="K44"/>
  <c r="K23"/>
  <c r="K43"/>
  <c r="K22"/>
  <c r="K35"/>
  <c r="K42"/>
  <c r="K9"/>
  <c r="K34"/>
  <c r="K33"/>
  <c r="K51"/>
  <c r="K50"/>
  <c r="K32"/>
  <c r="K17"/>
  <c r="K49"/>
  <c r="K31"/>
  <c r="K30"/>
  <c r="K16"/>
  <c r="K41"/>
  <c r="K29"/>
  <c r="K15"/>
  <c r="K48"/>
  <c r="K40"/>
  <c r="K8"/>
  <c r="K39"/>
  <c r="K14"/>
  <c r="K47"/>
  <c r="K13"/>
  <c r="K7"/>
  <c r="K6"/>
  <c r="K12"/>
  <c r="K11"/>
  <c r="K38"/>
  <c r="K26"/>
  <c r="K5"/>
  <c r="K37"/>
  <c r="K25"/>
  <c r="K21"/>
  <c r="K24"/>
  <c r="K4"/>
  <c r="K3"/>
  <c r="M7"/>
  <c r="M6"/>
  <c r="M5"/>
  <c r="M4"/>
  <c r="M3"/>
  <c r="I28"/>
  <c r="I20"/>
  <c r="I27"/>
  <c r="I46"/>
  <c r="I10"/>
  <c r="I45"/>
  <c r="I19"/>
  <c r="I53"/>
  <c r="I18"/>
  <c r="I36"/>
  <c r="I52"/>
  <c r="I44"/>
  <c r="I23"/>
  <c r="I43"/>
  <c r="I22"/>
  <c r="I35"/>
  <c r="I42"/>
  <c r="I9"/>
  <c r="I34"/>
  <c r="I33"/>
  <c r="I51"/>
  <c r="I50"/>
  <c r="I32"/>
  <c r="I17"/>
  <c r="I49"/>
  <c r="I31"/>
  <c r="I30"/>
  <c r="I16"/>
  <c r="I41"/>
  <c r="I29"/>
  <c r="I15"/>
  <c r="I48"/>
  <c r="I40"/>
  <c r="I8"/>
  <c r="I39"/>
  <c r="I14"/>
  <c r="I47"/>
  <c r="I13"/>
  <c r="I7"/>
  <c r="I6"/>
  <c r="I12"/>
  <c r="I11"/>
  <c r="I38"/>
  <c r="I26"/>
  <c r="I5"/>
  <c r="I37"/>
  <c r="I25"/>
  <c r="I21"/>
  <c r="I24"/>
  <c r="I4"/>
  <c r="I3"/>
  <c r="G38"/>
  <c r="G28"/>
  <c r="G20"/>
  <c r="G27"/>
  <c r="G46"/>
  <c r="G10"/>
  <c r="G45"/>
  <c r="G19"/>
  <c r="G53"/>
  <c r="G18"/>
  <c r="G36"/>
  <c r="G52"/>
  <c r="G44"/>
  <c r="G23"/>
  <c r="G43"/>
  <c r="G22"/>
  <c r="G35"/>
  <c r="G42"/>
  <c r="G9"/>
  <c r="G34"/>
  <c r="G33"/>
  <c r="G51"/>
  <c r="G50"/>
  <c r="G32"/>
  <c r="G17"/>
  <c r="G49"/>
  <c r="G31"/>
  <c r="G30"/>
  <c r="G16"/>
  <c r="G41"/>
  <c r="G29"/>
  <c r="G15"/>
  <c r="G48"/>
  <c r="G40"/>
  <c r="G8"/>
  <c r="G39"/>
  <c r="G14"/>
  <c r="G47"/>
  <c r="G13"/>
  <c r="G7"/>
  <c r="G6"/>
  <c r="G12"/>
  <c r="G11"/>
  <c r="G26"/>
  <c r="G5"/>
  <c r="G37"/>
  <c r="G25"/>
  <c r="G21"/>
  <c r="G24"/>
  <c r="G4"/>
  <c r="G3"/>
  <c r="E28"/>
  <c r="E20"/>
  <c r="E27"/>
  <c r="E46"/>
  <c r="E10"/>
  <c r="E45"/>
  <c r="E19"/>
  <c r="E53"/>
  <c r="E18"/>
  <c r="E36"/>
  <c r="E52"/>
  <c r="E44"/>
  <c r="E23"/>
  <c r="E43"/>
  <c r="E22"/>
  <c r="E35"/>
  <c r="E42"/>
  <c r="E9"/>
  <c r="E34"/>
  <c r="E33"/>
  <c r="E51"/>
  <c r="E50"/>
  <c r="E32"/>
  <c r="E17"/>
  <c r="E49"/>
  <c r="E31"/>
  <c r="E30"/>
  <c r="E16"/>
  <c r="E41"/>
  <c r="E29"/>
  <c r="X10" s="1"/>
  <c r="E15"/>
  <c r="E48"/>
  <c r="E40"/>
  <c r="E8"/>
  <c r="E39"/>
  <c r="E14"/>
  <c r="E47"/>
  <c r="E13"/>
  <c r="E7"/>
  <c r="E6"/>
  <c r="E12"/>
  <c r="E11"/>
  <c r="V15" s="1"/>
  <c r="E38"/>
  <c r="E26"/>
  <c r="E5"/>
  <c r="E37"/>
  <c r="V12" s="1"/>
  <c r="E25"/>
  <c r="E21"/>
  <c r="Q9" s="1"/>
  <c r="E24"/>
  <c r="E4"/>
  <c r="N54"/>
  <c r="Z4" i="11" l="1"/>
  <c r="X14" i="1"/>
  <c r="X12"/>
  <c r="X15"/>
  <c r="P9"/>
  <c r="S9"/>
  <c r="U12"/>
  <c r="R12"/>
  <c r="S15"/>
  <c r="R13"/>
  <c r="X9"/>
  <c r="Q21" s="1"/>
  <c r="P12"/>
  <c r="S12"/>
  <c r="Q12"/>
  <c r="T12"/>
  <c r="X13"/>
  <c r="R25" s="1"/>
  <c r="U13"/>
  <c r="S13"/>
  <c r="Q13"/>
  <c r="V13"/>
  <c r="P13"/>
  <c r="T13"/>
  <c r="L12" i="8"/>
  <c r="C13"/>
  <c r="C26" s="1"/>
  <c r="C18"/>
  <c r="C31" s="1"/>
  <c r="E18"/>
  <c r="E31" s="1"/>
  <c r="G18"/>
  <c r="B18"/>
  <c r="D17"/>
  <c r="D30" s="1"/>
  <c r="F17"/>
  <c r="H17"/>
  <c r="H30" s="1"/>
  <c r="C16"/>
  <c r="C29" s="1"/>
  <c r="E16"/>
  <c r="G16"/>
  <c r="G29" s="1"/>
  <c r="B16"/>
  <c r="B29" s="1"/>
  <c r="D15"/>
  <c r="F15"/>
  <c r="F28" s="1"/>
  <c r="H15"/>
  <c r="H28" s="1"/>
  <c r="D14"/>
  <c r="F14"/>
  <c r="F27" s="1"/>
  <c r="H14"/>
  <c r="H27" s="1"/>
  <c r="D13"/>
  <c r="D26" s="1"/>
  <c r="F13"/>
  <c r="F26" s="1"/>
  <c r="H13"/>
  <c r="H26" s="1"/>
  <c r="D12"/>
  <c r="F12"/>
  <c r="H12"/>
  <c r="C12"/>
  <c r="B12"/>
  <c r="D18"/>
  <c r="D31" s="1"/>
  <c r="F18"/>
  <c r="F31" s="1"/>
  <c r="H18"/>
  <c r="H31" s="1"/>
  <c r="C17"/>
  <c r="C30" s="1"/>
  <c r="E17"/>
  <c r="E30" s="1"/>
  <c r="G17"/>
  <c r="G30" s="1"/>
  <c r="B17"/>
  <c r="D16"/>
  <c r="D29" s="1"/>
  <c r="F16"/>
  <c r="H16"/>
  <c r="H29" s="1"/>
  <c r="C15"/>
  <c r="C28" s="1"/>
  <c r="E15"/>
  <c r="E28" s="1"/>
  <c r="G15"/>
  <c r="G28" s="1"/>
  <c r="B15"/>
  <c r="C14"/>
  <c r="E14"/>
  <c r="E27" s="1"/>
  <c r="G14"/>
  <c r="G27" s="1"/>
  <c r="B14"/>
  <c r="B27" s="1"/>
  <c r="E13"/>
  <c r="E26" s="1"/>
  <c r="G13"/>
  <c r="G26" s="1"/>
  <c r="B13"/>
  <c r="E12"/>
  <c r="G12"/>
  <c r="S27" i="1"/>
  <c r="V27"/>
  <c r="V24"/>
  <c r="T24"/>
  <c r="R24"/>
  <c r="P24"/>
  <c r="U24"/>
  <c r="S24"/>
  <c r="S9" i="5"/>
  <c r="T15"/>
  <c r="V14"/>
  <c r="X13"/>
  <c r="P13"/>
  <c r="R12"/>
  <c r="T11"/>
  <c r="V10"/>
  <c r="Y16"/>
  <c r="Q16"/>
  <c r="R22"/>
  <c r="T21"/>
  <c r="V20"/>
  <c r="X19"/>
  <c r="P19"/>
  <c r="R18"/>
  <c r="T17"/>
  <c r="Y38"/>
  <c r="Q38"/>
  <c r="R41"/>
  <c r="T40"/>
  <c r="V39"/>
  <c r="Y42"/>
  <c r="Q42"/>
  <c r="R44"/>
  <c r="T43"/>
  <c r="W9"/>
  <c r="X15"/>
  <c r="P15"/>
  <c r="R14"/>
  <c r="T13"/>
  <c r="V12"/>
  <c r="X11"/>
  <c r="P11"/>
  <c r="U16"/>
  <c r="V22"/>
  <c r="X21"/>
  <c r="P21"/>
  <c r="R20"/>
  <c r="T19"/>
  <c r="V18"/>
  <c r="X17"/>
  <c r="U38"/>
  <c r="V41"/>
  <c r="X40"/>
  <c r="P40"/>
  <c r="U42"/>
  <c r="V44"/>
  <c r="X43"/>
  <c r="U9" i="1"/>
  <c r="R9"/>
  <c r="T9"/>
  <c r="V9"/>
  <c r="Q15"/>
  <c r="U15"/>
  <c r="U27" s="1"/>
  <c r="P15"/>
  <c r="R15"/>
  <c r="T15"/>
  <c r="R10"/>
  <c r="T10"/>
  <c r="V10"/>
  <c r="Q10"/>
  <c r="S10"/>
  <c r="U10"/>
  <c r="P10"/>
  <c r="M5" i="5"/>
  <c r="R2"/>
  <c r="T2"/>
  <c r="V2"/>
  <c r="X2"/>
  <c r="Q3"/>
  <c r="S3"/>
  <c r="U3"/>
  <c r="W3"/>
  <c r="Y3"/>
  <c r="R4"/>
  <c r="T4"/>
  <c r="V4"/>
  <c r="X4"/>
  <c r="Q5"/>
  <c r="S5"/>
  <c r="U5"/>
  <c r="W5"/>
  <c r="Y5"/>
  <c r="R6"/>
  <c r="T6"/>
  <c r="V6"/>
  <c r="X6"/>
  <c r="M24"/>
  <c r="Q24"/>
  <c r="S24"/>
  <c r="U24"/>
  <c r="W24"/>
  <c r="Y24"/>
  <c r="Q25"/>
  <c r="S25"/>
  <c r="U25"/>
  <c r="W25"/>
  <c r="Y25"/>
  <c r="Q26"/>
  <c r="S26"/>
  <c r="U26"/>
  <c r="W26"/>
  <c r="Y26"/>
  <c r="Q27"/>
  <c r="S27"/>
  <c r="U27"/>
  <c r="W27"/>
  <c r="Y27"/>
  <c r="Q28"/>
  <c r="S28"/>
  <c r="U28"/>
  <c r="W28"/>
  <c r="Y28"/>
  <c r="Q29"/>
  <c r="S29"/>
  <c r="U29"/>
  <c r="W29"/>
  <c r="Y29"/>
  <c r="R23"/>
  <c r="T23"/>
  <c r="V23"/>
  <c r="X23"/>
  <c r="P23"/>
  <c r="M31"/>
  <c r="Q31"/>
  <c r="S31"/>
  <c r="U31"/>
  <c r="W31"/>
  <c r="Y31"/>
  <c r="Q32"/>
  <c r="S32"/>
  <c r="U32"/>
  <c r="W32"/>
  <c r="Y32"/>
  <c r="Q33"/>
  <c r="S33"/>
  <c r="U33"/>
  <c r="W33"/>
  <c r="Y33"/>
  <c r="Q34"/>
  <c r="S34"/>
  <c r="U34"/>
  <c r="W34"/>
  <c r="Y34"/>
  <c r="Q35"/>
  <c r="S35"/>
  <c r="U35"/>
  <c r="W35"/>
  <c r="Y35"/>
  <c r="Q36"/>
  <c r="S36"/>
  <c r="U36"/>
  <c r="W36"/>
  <c r="Y36"/>
  <c r="Q37"/>
  <c r="S37"/>
  <c r="U37"/>
  <c r="W37"/>
  <c r="Y37"/>
  <c r="R30"/>
  <c r="T30"/>
  <c r="V30"/>
  <c r="X30"/>
  <c r="P30"/>
  <c r="R14" i="1"/>
  <c r="T14"/>
  <c r="V14"/>
  <c r="Q14"/>
  <c r="Q26" s="1"/>
  <c r="S14"/>
  <c r="S26" s="1"/>
  <c r="U14"/>
  <c r="P14"/>
  <c r="M39" i="5"/>
  <c r="Q39"/>
  <c r="S39"/>
  <c r="U39"/>
  <c r="W39"/>
  <c r="Y39"/>
  <c r="Q40"/>
  <c r="S40"/>
  <c r="U40"/>
  <c r="W40"/>
  <c r="Y40"/>
  <c r="Q41"/>
  <c r="S41"/>
  <c r="U41"/>
  <c r="W41"/>
  <c r="Y41"/>
  <c r="R38"/>
  <c r="T38"/>
  <c r="V38"/>
  <c r="X38"/>
  <c r="P38"/>
  <c r="M44"/>
  <c r="Q43"/>
  <c r="S43"/>
  <c r="U43"/>
  <c r="W43"/>
  <c r="Y43"/>
  <c r="Q44"/>
  <c r="S44"/>
  <c r="U44"/>
  <c r="W44"/>
  <c r="Y44"/>
  <c r="R42"/>
  <c r="T42"/>
  <c r="V42"/>
  <c r="X42"/>
  <c r="P42"/>
  <c r="M10"/>
  <c r="Q10"/>
  <c r="S10"/>
  <c r="U10"/>
  <c r="W10"/>
  <c r="Y10"/>
  <c r="Q11"/>
  <c r="S11"/>
  <c r="U11"/>
  <c r="W11"/>
  <c r="Y11"/>
  <c r="Q12"/>
  <c r="S12"/>
  <c r="U12"/>
  <c r="W12"/>
  <c r="Y12"/>
  <c r="Q13"/>
  <c r="S13"/>
  <c r="U13"/>
  <c r="W13"/>
  <c r="Y13"/>
  <c r="Q14"/>
  <c r="S14"/>
  <c r="U14"/>
  <c r="W14"/>
  <c r="Y14"/>
  <c r="Q15"/>
  <c r="S15"/>
  <c r="U15"/>
  <c r="W15"/>
  <c r="Y15"/>
  <c r="R9"/>
  <c r="T9"/>
  <c r="V9"/>
  <c r="X9"/>
  <c r="P9"/>
  <c r="M18"/>
  <c r="Q17"/>
  <c r="S17"/>
  <c r="U17"/>
  <c r="W17"/>
  <c r="Y17"/>
  <c r="Q18"/>
  <c r="S18"/>
  <c r="U18"/>
  <c r="W18"/>
  <c r="Y18"/>
  <c r="Q19"/>
  <c r="S19"/>
  <c r="U19"/>
  <c r="W19"/>
  <c r="Y19"/>
  <c r="Q20"/>
  <c r="S20"/>
  <c r="U20"/>
  <c r="W20"/>
  <c r="Y20"/>
  <c r="Q21"/>
  <c r="S21"/>
  <c r="U21"/>
  <c r="W21"/>
  <c r="Y21"/>
  <c r="Q22"/>
  <c r="S22"/>
  <c r="U22"/>
  <c r="W22"/>
  <c r="Y22"/>
  <c r="R16"/>
  <c r="T16"/>
  <c r="V16"/>
  <c r="X16"/>
  <c r="P16"/>
  <c r="P8"/>
  <c r="P6"/>
  <c r="P4"/>
  <c r="Y8"/>
  <c r="W8"/>
  <c r="U8"/>
  <c r="S8"/>
  <c r="Q8"/>
  <c r="X7"/>
  <c r="V7"/>
  <c r="T7"/>
  <c r="R7"/>
  <c r="Y6"/>
  <c r="U6"/>
  <c r="Q6"/>
  <c r="V5"/>
  <c r="R5"/>
  <c r="W4"/>
  <c r="S4"/>
  <c r="X3"/>
  <c r="T3"/>
  <c r="Y2"/>
  <c r="U2"/>
  <c r="Q2"/>
  <c r="W23"/>
  <c r="S23"/>
  <c r="X29"/>
  <c r="T29"/>
  <c r="P29"/>
  <c r="V28"/>
  <c r="R28"/>
  <c r="X27"/>
  <c r="T27"/>
  <c r="P27"/>
  <c r="V26"/>
  <c r="R26"/>
  <c r="X25"/>
  <c r="T25"/>
  <c r="P25"/>
  <c r="V24"/>
  <c r="R24"/>
  <c r="Y30"/>
  <c r="U30"/>
  <c r="Q30"/>
  <c r="V37"/>
  <c r="R37"/>
  <c r="X36"/>
  <c r="T36"/>
  <c r="P36"/>
  <c r="V35"/>
  <c r="R35"/>
  <c r="X34"/>
  <c r="T34"/>
  <c r="P34"/>
  <c r="V33"/>
  <c r="R33"/>
  <c r="X32"/>
  <c r="T32"/>
  <c r="P32"/>
  <c r="V31"/>
  <c r="R31"/>
  <c r="M68" i="3"/>
  <c r="X12"/>
  <c r="AD7"/>
  <c r="AC17" s="1"/>
  <c r="AD9"/>
  <c r="P2" i="5"/>
  <c r="P7"/>
  <c r="P5"/>
  <c r="P3"/>
  <c r="X8"/>
  <c r="V8"/>
  <c r="T8"/>
  <c r="R8"/>
  <c r="Y7"/>
  <c r="W7"/>
  <c r="U7"/>
  <c r="S7"/>
  <c r="Q7"/>
  <c r="W6"/>
  <c r="S6"/>
  <c r="X5"/>
  <c r="T5"/>
  <c r="Y4"/>
  <c r="U4"/>
  <c r="Q4"/>
  <c r="V3"/>
  <c r="R3"/>
  <c r="W2"/>
  <c r="S2"/>
  <c r="Y9"/>
  <c r="U9"/>
  <c r="Q9"/>
  <c r="V15"/>
  <c r="R15"/>
  <c r="X14"/>
  <c r="T14"/>
  <c r="P14"/>
  <c r="V13"/>
  <c r="R13"/>
  <c r="X12"/>
  <c r="T12"/>
  <c r="P12"/>
  <c r="V11"/>
  <c r="R11"/>
  <c r="X10"/>
  <c r="T10"/>
  <c r="P10"/>
  <c r="W16"/>
  <c r="S16"/>
  <c r="X22"/>
  <c r="T22"/>
  <c r="P22"/>
  <c r="V21"/>
  <c r="R21"/>
  <c r="X20"/>
  <c r="T20"/>
  <c r="P20"/>
  <c r="V19"/>
  <c r="R19"/>
  <c r="X18"/>
  <c r="T18"/>
  <c r="P18"/>
  <c r="V17"/>
  <c r="R17"/>
  <c r="Y23"/>
  <c r="U23"/>
  <c r="Q23"/>
  <c r="V29"/>
  <c r="R29"/>
  <c r="X28"/>
  <c r="T28"/>
  <c r="P28"/>
  <c r="V27"/>
  <c r="R27"/>
  <c r="X26"/>
  <c r="T26"/>
  <c r="P26"/>
  <c r="V25"/>
  <c r="R25"/>
  <c r="X24"/>
  <c r="T24"/>
  <c r="P24"/>
  <c r="W30"/>
  <c r="S30"/>
  <c r="X37"/>
  <c r="T37"/>
  <c r="P37"/>
  <c r="V36"/>
  <c r="R36"/>
  <c r="X35"/>
  <c r="T35"/>
  <c r="P35"/>
  <c r="V34"/>
  <c r="R34"/>
  <c r="X33"/>
  <c r="T33"/>
  <c r="P33"/>
  <c r="V32"/>
  <c r="R32"/>
  <c r="X31"/>
  <c r="T31"/>
  <c r="P31"/>
  <c r="W38"/>
  <c r="S38"/>
  <c r="X41"/>
  <c r="T41"/>
  <c r="P41"/>
  <c r="V40"/>
  <c r="R40"/>
  <c r="X39"/>
  <c r="T39"/>
  <c r="P39"/>
  <c r="W42"/>
  <c r="S42"/>
  <c r="X44"/>
  <c r="T44"/>
  <c r="P44"/>
  <c r="V43"/>
  <c r="R43"/>
  <c r="AC12" i="3"/>
  <c r="AA12"/>
  <c r="Y12"/>
  <c r="Q68"/>
  <c r="S68"/>
  <c r="O68"/>
  <c r="R68"/>
  <c r="P68"/>
  <c r="N68"/>
  <c r="L68"/>
  <c r="AA17"/>
  <c r="W18"/>
  <c r="AB18"/>
  <c r="X18"/>
  <c r="AC19"/>
  <c r="Y19"/>
  <c r="W20"/>
  <c r="Z20"/>
  <c r="X20"/>
  <c r="AA21"/>
  <c r="Y21"/>
  <c r="AB12"/>
  <c r="AD6"/>
  <c r="W17"/>
  <c r="Z17"/>
  <c r="AC18"/>
  <c r="AA18"/>
  <c r="Y18"/>
  <c r="W19"/>
  <c r="AB19"/>
  <c r="Z19"/>
  <c r="X19"/>
  <c r="AC20"/>
  <c r="AA20"/>
  <c r="Y20"/>
  <c r="W21"/>
  <c r="AB21"/>
  <c r="Z21"/>
  <c r="X21"/>
  <c r="AC21"/>
  <c r="AB20"/>
  <c r="AA19"/>
  <c r="Z18"/>
  <c r="Y17"/>
  <c r="W12"/>
  <c r="I54" i="1"/>
  <c r="K54"/>
  <c r="M8" i="5"/>
  <c r="M4"/>
  <c r="M27"/>
  <c r="M30"/>
  <c r="M34"/>
  <c r="AH15"/>
  <c r="AB25" s="1"/>
  <c r="AB27"/>
  <c r="AD27"/>
  <c r="AH13"/>
  <c r="AB23" s="1"/>
  <c r="M3"/>
  <c r="M6"/>
  <c r="M29"/>
  <c r="M25"/>
  <c r="M36"/>
  <c r="M32"/>
  <c r="M15"/>
  <c r="M13"/>
  <c r="M11"/>
  <c r="M16"/>
  <c r="M21"/>
  <c r="M19"/>
  <c r="M17"/>
  <c r="M38"/>
  <c r="M40"/>
  <c r="M42"/>
  <c r="M43"/>
  <c r="M2"/>
  <c r="M7"/>
  <c r="M9"/>
  <c r="M14"/>
  <c r="M12"/>
  <c r="M22"/>
  <c r="M20"/>
  <c r="M23"/>
  <c r="M28"/>
  <c r="M26"/>
  <c r="M37"/>
  <c r="M35"/>
  <c r="M33"/>
  <c r="M41"/>
  <c r="AF27"/>
  <c r="AC27"/>
  <c r="AE27"/>
  <c r="AF25"/>
  <c r="AH16"/>
  <c r="AB26" s="1"/>
  <c r="AH11"/>
  <c r="AD21" s="1"/>
  <c r="AG27"/>
  <c r="AA27"/>
  <c r="AE25"/>
  <c r="AA23"/>
  <c r="AA18"/>
  <c r="AH12"/>
  <c r="AA22" s="1"/>
  <c r="AD5" i="3"/>
  <c r="AC15" s="1"/>
  <c r="G54" i="1"/>
  <c r="F55" s="1"/>
  <c r="M54"/>
  <c r="L55" s="1"/>
  <c r="H55"/>
  <c r="J55"/>
  <c r="E54"/>
  <c r="AC23" i="5" l="1"/>
  <c r="U22" i="1"/>
  <c r="Q22"/>
  <c r="T22"/>
  <c r="T21"/>
  <c r="U21"/>
  <c r="T25"/>
  <c r="V25"/>
  <c r="S25"/>
  <c r="S21"/>
  <c r="T27"/>
  <c r="Q27"/>
  <c r="R26"/>
  <c r="V26"/>
  <c r="R27"/>
  <c r="P22"/>
  <c r="S22"/>
  <c r="V22"/>
  <c r="R22"/>
  <c r="V21"/>
  <c r="R21"/>
  <c r="P25"/>
  <c r="Q25"/>
  <c r="U25"/>
  <c r="P21"/>
  <c r="W9"/>
  <c r="U26"/>
  <c r="P27"/>
  <c r="T26"/>
  <c r="P26"/>
  <c r="Q24"/>
  <c r="AA21" i="5"/>
  <c r="D55" i="1"/>
  <c r="S11"/>
  <c r="R11"/>
  <c r="X11"/>
  <c r="X16" s="1"/>
  <c r="AD22" s="1"/>
  <c r="E25" i="8"/>
  <c r="E19"/>
  <c r="I15"/>
  <c r="B28"/>
  <c r="B25"/>
  <c r="I12"/>
  <c r="H25"/>
  <c r="H32" s="1"/>
  <c r="H19"/>
  <c r="D25"/>
  <c r="D19"/>
  <c r="I14"/>
  <c r="D27"/>
  <c r="E29"/>
  <c r="I29" s="1"/>
  <c r="G31"/>
  <c r="G25"/>
  <c r="G19"/>
  <c r="B26"/>
  <c r="I26" s="1"/>
  <c r="I13"/>
  <c r="C27"/>
  <c r="I27" s="1"/>
  <c r="I16"/>
  <c r="F29"/>
  <c r="B19"/>
  <c r="B30"/>
  <c r="I30" s="1"/>
  <c r="I17"/>
  <c r="C25"/>
  <c r="C32" s="1"/>
  <c r="C19"/>
  <c r="F25"/>
  <c r="F32" s="1"/>
  <c r="F19"/>
  <c r="D28"/>
  <c r="F30"/>
  <c r="B31"/>
  <c r="I31" s="1"/>
  <c r="I18"/>
  <c r="W12" i="1"/>
  <c r="W14"/>
  <c r="W10"/>
  <c r="W15"/>
  <c r="W45" i="5"/>
  <c r="P45"/>
  <c r="Q45"/>
  <c r="Y45"/>
  <c r="T11" i="1"/>
  <c r="P11"/>
  <c r="X45" i="5"/>
  <c r="T45"/>
  <c r="AA25"/>
  <c r="AE21"/>
  <c r="X17" i="3"/>
  <c r="AB17"/>
  <c r="S45" i="5"/>
  <c r="U45"/>
  <c r="W13" i="1"/>
  <c r="V11"/>
  <c r="AE23" s="1"/>
  <c r="U11"/>
  <c r="Q11"/>
  <c r="Z23" s="1"/>
  <c r="V45" i="5"/>
  <c r="R45"/>
  <c r="AA16" i="3"/>
  <c r="X16"/>
  <c r="AD21"/>
  <c r="Y16"/>
  <c r="AC16"/>
  <c r="AD18"/>
  <c r="AD20"/>
  <c r="AD17"/>
  <c r="AD19"/>
  <c r="Z16"/>
  <c r="W16"/>
  <c r="X15"/>
  <c r="AB15"/>
  <c r="AA15"/>
  <c r="Y15"/>
  <c r="W15"/>
  <c r="Z15"/>
  <c r="AH27" i="5"/>
  <c r="AC21"/>
  <c r="AG21"/>
  <c r="AE23"/>
  <c r="AD25"/>
  <c r="AD23"/>
  <c r="AC25"/>
  <c r="AE26"/>
  <c r="AF26"/>
  <c r="AD26"/>
  <c r="AG23"/>
  <c r="AG25"/>
  <c r="AF23"/>
  <c r="AG14"/>
  <c r="AG18" s="1"/>
  <c r="AE14"/>
  <c r="AE18" s="1"/>
  <c r="AC14"/>
  <c r="AC18" s="1"/>
  <c r="AF14"/>
  <c r="AF18" s="1"/>
  <c r="AD14"/>
  <c r="AB14"/>
  <c r="AB22"/>
  <c r="AC26"/>
  <c r="AG26"/>
  <c r="AD22"/>
  <c r="AA26"/>
  <c r="AG22"/>
  <c r="AC22"/>
  <c r="AF21"/>
  <c r="AB21"/>
  <c r="AF22"/>
  <c r="AE22"/>
  <c r="AC23" i="1" l="1"/>
  <c r="U23"/>
  <c r="AD23"/>
  <c r="AA23"/>
  <c r="AB27"/>
  <c r="AC24"/>
  <c r="AA27"/>
  <c r="Z26"/>
  <c r="AB26"/>
  <c r="Y21"/>
  <c r="AD25"/>
  <c r="Z25"/>
  <c r="Y25"/>
  <c r="AA22"/>
  <c r="AE22"/>
  <c r="AA25"/>
  <c r="Z24"/>
  <c r="Y27"/>
  <c r="AA26"/>
  <c r="Y26"/>
  <c r="AB21"/>
  <c r="AD21"/>
  <c r="AC21"/>
  <c r="Z22"/>
  <c r="P23"/>
  <c r="Y23"/>
  <c r="Z21"/>
  <c r="AE24"/>
  <c r="AE27"/>
  <c r="S16"/>
  <c r="AB23"/>
  <c r="AD24"/>
  <c r="AB24"/>
  <c r="AD27"/>
  <c r="AC26"/>
  <c r="AD26"/>
  <c r="AA21"/>
  <c r="AE21"/>
  <c r="AB22"/>
  <c r="Y22"/>
  <c r="AA24"/>
  <c r="Y24"/>
  <c r="Z27"/>
  <c r="AC27"/>
  <c r="AE26"/>
  <c r="AB25"/>
  <c r="AE25"/>
  <c r="AC25"/>
  <c r="AC22"/>
  <c r="Q23"/>
  <c r="V23"/>
  <c r="T23"/>
  <c r="AH21" i="5"/>
  <c r="AH25"/>
  <c r="R23" i="1"/>
  <c r="S23"/>
  <c r="G32" i="8"/>
  <c r="D32"/>
  <c r="E32"/>
  <c r="I19"/>
  <c r="I28"/>
  <c r="B32"/>
  <c r="I25"/>
  <c r="I32" s="1"/>
  <c r="U16" i="1"/>
  <c r="V16"/>
  <c r="W11"/>
  <c r="W16" s="1"/>
  <c r="R16"/>
  <c r="P16"/>
  <c r="T16"/>
  <c r="Q16"/>
  <c r="AD16" i="3"/>
  <c r="AD15"/>
  <c r="AH23" i="5"/>
  <c r="AH22"/>
  <c r="AD18"/>
  <c r="AH14"/>
  <c r="AH18" s="1"/>
  <c r="AB18"/>
  <c r="AH26"/>
  <c r="AK17" l="1"/>
  <c r="AK15"/>
  <c r="AK12"/>
  <c r="AK16"/>
  <c r="AK13"/>
  <c r="AK11"/>
  <c r="AK14"/>
  <c r="AB24"/>
  <c r="AA24"/>
  <c r="AG24"/>
  <c r="AE24"/>
  <c r="AF24"/>
  <c r="AC24"/>
  <c r="AD24"/>
  <c r="AH24" l="1"/>
</calcChain>
</file>

<file path=xl/sharedStrings.xml><?xml version="1.0" encoding="utf-8"?>
<sst xmlns="http://schemas.openxmlformats.org/spreadsheetml/2006/main" count="2416" uniqueCount="246">
  <si>
    <t>nakupovat</t>
  </si>
  <si>
    <t>hrát</t>
  </si>
  <si>
    <t>radost</t>
  </si>
  <si>
    <t>smutek</t>
  </si>
  <si>
    <t>omg</t>
  </si>
  <si>
    <t>rádo</t>
  </si>
  <si>
    <t>lool</t>
  </si>
  <si>
    <t>lol</t>
  </si>
  <si>
    <t>vánoce</t>
  </si>
  <si>
    <t>jejda</t>
  </si>
  <si>
    <t>lyžování</t>
  </si>
  <si>
    <t>pití</t>
  </si>
  <si>
    <t>zamilovanost</t>
  </si>
  <si>
    <t>láska</t>
  </si>
  <si>
    <t>bylo</t>
  </si>
  <si>
    <t>pít</t>
  </si>
  <si>
    <t>zlost</t>
  </si>
  <si>
    <t>huba</t>
  </si>
  <si>
    <t>ble</t>
  </si>
  <si>
    <t>jíst</t>
  </si>
  <si>
    <t>tušení</t>
  </si>
  <si>
    <t>utíkat</t>
  </si>
  <si>
    <t>touha</t>
  </si>
  <si>
    <t>ospalost</t>
  </si>
  <si>
    <t>blbost</t>
  </si>
  <si>
    <t>baf</t>
  </si>
  <si>
    <t>fuj</t>
  </si>
  <si>
    <t>blé</t>
  </si>
  <si>
    <t>zabít</t>
  </si>
  <si>
    <t>namyšlenost</t>
  </si>
  <si>
    <t>chtění</t>
  </si>
  <si>
    <t>zámek</t>
  </si>
  <si>
    <t>štěstí</t>
  </si>
  <si>
    <t>narozeniny</t>
  </si>
  <si>
    <t>nakupování</t>
  </si>
  <si>
    <t>sběratel</t>
  </si>
  <si>
    <t>psaní</t>
  </si>
  <si>
    <t>slzy</t>
  </si>
  <si>
    <t>pískoviště</t>
  </si>
  <si>
    <t>jazyk</t>
  </si>
  <si>
    <t>hezká</t>
  </si>
  <si>
    <t>veselý</t>
  </si>
  <si>
    <t>hraní</t>
  </si>
  <si>
    <t>přání</t>
  </si>
  <si>
    <t>spánek</t>
  </si>
  <si>
    <t>hawai</t>
  </si>
  <si>
    <t>veselost</t>
  </si>
  <si>
    <t>kluci</t>
  </si>
  <si>
    <t>rozzlobenost</t>
  </si>
  <si>
    <t>jídlo</t>
  </si>
  <si>
    <t>myšlení</t>
  </si>
  <si>
    <t>chůze</t>
  </si>
  <si>
    <t>kreslení</t>
  </si>
  <si>
    <t>holka</t>
  </si>
  <si>
    <t>sezení</t>
  </si>
  <si>
    <t>pyramida</t>
  </si>
  <si>
    <t>blbí</t>
  </si>
  <si>
    <t>Bach</t>
  </si>
  <si>
    <t>hlava</t>
  </si>
  <si>
    <t>blitky</t>
  </si>
  <si>
    <t>brečení</t>
  </si>
  <si>
    <t>napučenost</t>
  </si>
  <si>
    <t>zabití</t>
  </si>
  <si>
    <t>deštník</t>
  </si>
  <si>
    <t>ježdění</t>
  </si>
  <si>
    <t>karkulka</t>
  </si>
  <si>
    <t>roh</t>
  </si>
  <si>
    <t>princ</t>
  </si>
  <si>
    <t>naruto</t>
  </si>
  <si>
    <t>balónky</t>
  </si>
  <si>
    <t>nákup</t>
  </si>
  <si>
    <t>klavír</t>
  </si>
  <si>
    <t>příroda</t>
  </si>
  <si>
    <t>vzlik</t>
  </si>
  <si>
    <t>tělo</t>
  </si>
  <si>
    <t>smajlík</t>
  </si>
  <si>
    <t>obličej</t>
  </si>
  <si>
    <t>závist</t>
  </si>
  <si>
    <t>dárek</t>
  </si>
  <si>
    <t>lyže</t>
  </si>
  <si>
    <t>spokojenost</t>
  </si>
  <si>
    <t>mračoun</t>
  </si>
  <si>
    <t>pomoc</t>
  </si>
  <si>
    <t>smích</t>
  </si>
  <si>
    <t>vztek</t>
  </si>
  <si>
    <t>zahradničení</t>
  </si>
  <si>
    <t>napětí</t>
  </si>
  <si>
    <t>pýcha</t>
  </si>
  <si>
    <t>malování</t>
  </si>
  <si>
    <t>zívání</t>
  </si>
  <si>
    <t>strach</t>
  </si>
  <si>
    <t>duch</t>
  </si>
  <si>
    <t>oči</t>
  </si>
  <si>
    <t>zvracení</t>
  </si>
  <si>
    <t>naštvanost</t>
  </si>
  <si>
    <t>nebezpečí</t>
  </si>
  <si>
    <t>blesk</t>
  </si>
  <si>
    <t>úsměv</t>
  </si>
  <si>
    <t>dívka</t>
  </si>
  <si>
    <t>hrad</t>
  </si>
  <si>
    <t>ninja</t>
  </si>
  <si>
    <t>lednička</t>
  </si>
  <si>
    <t>čtení</t>
  </si>
  <si>
    <t>kluk</t>
  </si>
  <si>
    <t>ubrečený</t>
  </si>
  <si>
    <t>nářadí</t>
  </si>
  <si>
    <t>mumie</t>
  </si>
  <si>
    <t>matka</t>
  </si>
  <si>
    <t>koukání</t>
  </si>
  <si>
    <t>lyžař</t>
  </si>
  <si>
    <t>test</t>
  </si>
  <si>
    <t>nazuřenost</t>
  </si>
  <si>
    <t>zmatenost</t>
  </si>
  <si>
    <t>čert</t>
  </si>
  <si>
    <t>schody</t>
  </si>
  <si>
    <t>sedět</t>
  </si>
  <si>
    <t>vykulenost</t>
  </si>
  <si>
    <t>blití</t>
  </si>
  <si>
    <t>ubrečenost</t>
  </si>
  <si>
    <t>znaštvanost</t>
  </si>
  <si>
    <t>zvědavost</t>
  </si>
  <si>
    <t>zloděj</t>
  </si>
  <si>
    <t>kolo</t>
  </si>
  <si>
    <t>dveře</t>
  </si>
  <si>
    <t>police</t>
  </si>
  <si>
    <t>noviny</t>
  </si>
  <si>
    <t>motýl</t>
  </si>
  <si>
    <t>kalhotky</t>
  </si>
  <si>
    <t>skateboard</t>
  </si>
  <si>
    <t>jednička</t>
  </si>
  <si>
    <t>mysl</t>
  </si>
  <si>
    <t>barvy</t>
  </si>
  <si>
    <t>zombie</t>
  </si>
  <si>
    <t>vrah</t>
  </si>
  <si>
    <t>zoufalství</t>
  </si>
  <si>
    <t>úzkost</t>
  </si>
  <si>
    <t>naděje</t>
  </si>
  <si>
    <t>Čísla obrázku, daná kvalifikace</t>
  </si>
  <si>
    <t>Čísla od 1 - 266</t>
  </si>
  <si>
    <t>odpove</t>
  </si>
  <si>
    <t>spravne</t>
  </si>
  <si>
    <t>Smutek</t>
  </si>
  <si>
    <t>úspěšnost rozpoznání</t>
  </si>
  <si>
    <t>kontingenční tabulka č.3</t>
  </si>
  <si>
    <t>procentuální úspěšnost č. 3</t>
  </si>
  <si>
    <t>míra kontingence č. 3</t>
  </si>
  <si>
    <t>kontingenční tabulka č.2</t>
  </si>
  <si>
    <t>procentuální úspěšnost č. 2</t>
  </si>
  <si>
    <t>míra kontingence č. 2</t>
  </si>
  <si>
    <t>kontingnční tabulka č.1</t>
  </si>
  <si>
    <t>S</t>
  </si>
  <si>
    <t>u</t>
  </si>
  <si>
    <t>zo</t>
  </si>
  <si>
    <t>zl</t>
  </si>
  <si>
    <t>na</t>
  </si>
  <si>
    <t>st</t>
  </si>
  <si>
    <t>ra</t>
  </si>
  <si>
    <t>s</t>
  </si>
  <si>
    <t xml:space="preserve">na </t>
  </si>
  <si>
    <t>suma</t>
  </si>
  <si>
    <t>empiricky</t>
  </si>
  <si>
    <t>odhadem</t>
  </si>
  <si>
    <t>h0: nezavisle</t>
  </si>
  <si>
    <t>h1: non h0</t>
  </si>
  <si>
    <t>G&gt;x2 0,95</t>
  </si>
  <si>
    <t>zamitam H0</t>
  </si>
  <si>
    <t>neboli zamitam ze jde o nezavisle znaky</t>
  </si>
  <si>
    <t>procentuální úspěšnost č. 1 vůči selktivním výrazům</t>
  </si>
  <si>
    <t>celkem</t>
  </si>
  <si>
    <t>původí výzkum</t>
  </si>
  <si>
    <t>procentuální úspěšnost č. 1 rozpoznávání pojmu</t>
  </si>
  <si>
    <t>70,2/73,3</t>
  </si>
  <si>
    <t>m/ž=</t>
  </si>
  <si>
    <t>pohlaví</t>
  </si>
  <si>
    <t>věk</t>
  </si>
  <si>
    <t>m</t>
  </si>
  <si>
    <t>ž</t>
  </si>
  <si>
    <t>proc. Ús</t>
  </si>
  <si>
    <t>nomi. Ús.</t>
  </si>
  <si>
    <t>chtít</t>
  </si>
  <si>
    <t>moci</t>
  </si>
  <si>
    <t>A21</t>
  </si>
  <si>
    <t>země</t>
  </si>
  <si>
    <t>být</t>
  </si>
  <si>
    <t>A20</t>
  </si>
  <si>
    <t>doba</t>
  </si>
  <si>
    <t>A19</t>
  </si>
  <si>
    <t>den</t>
  </si>
  <si>
    <t>A18</t>
  </si>
  <si>
    <t>pracovat</t>
  </si>
  <si>
    <t>A17</t>
  </si>
  <si>
    <t>A16</t>
  </si>
  <si>
    <t>říci</t>
  </si>
  <si>
    <t>A15</t>
  </si>
  <si>
    <t>A14</t>
  </si>
  <si>
    <t>člověk</t>
  </si>
  <si>
    <t>A13</t>
  </si>
  <si>
    <t>pán</t>
  </si>
  <si>
    <t>muset</t>
  </si>
  <si>
    <t>A12</t>
  </si>
  <si>
    <t>stát</t>
  </si>
  <si>
    <t>A11</t>
  </si>
  <si>
    <t>A10</t>
  </si>
  <si>
    <t>jít</t>
  </si>
  <si>
    <t>A9</t>
  </si>
  <si>
    <t>A8</t>
  </si>
  <si>
    <t>A7</t>
  </si>
  <si>
    <t>A6</t>
  </si>
  <si>
    <t>A5</t>
  </si>
  <si>
    <t>lidé</t>
  </si>
  <si>
    <t>A4</t>
  </si>
  <si>
    <t>A3</t>
  </si>
  <si>
    <t>A2</t>
  </si>
  <si>
    <t>A1</t>
  </si>
  <si>
    <t>E9</t>
  </si>
  <si>
    <t>E8</t>
  </si>
  <si>
    <t>E7</t>
  </si>
  <si>
    <t>E6</t>
  </si>
  <si>
    <t>E5</t>
  </si>
  <si>
    <t>E4</t>
  </si>
  <si>
    <t>E3</t>
  </si>
  <si>
    <t>E2</t>
  </si>
  <si>
    <t>E1</t>
  </si>
  <si>
    <t>procentuální úspěšnost</t>
  </si>
  <si>
    <t>nominální úspěšnost</t>
  </si>
  <si>
    <t>Obrázky</t>
  </si>
  <si>
    <t>Obrázky A</t>
  </si>
  <si>
    <t>říct</t>
  </si>
  <si>
    <t>F1</t>
  </si>
  <si>
    <t>F2</t>
  </si>
  <si>
    <t>F3</t>
  </si>
  <si>
    <t>F4</t>
  </si>
  <si>
    <t>F5</t>
  </si>
  <si>
    <t>F6</t>
  </si>
  <si>
    <t>úsp. Řeš.</t>
  </si>
  <si>
    <t>proc. Úsp</t>
  </si>
  <si>
    <t>prům úsp</t>
  </si>
  <si>
    <t>dat</t>
  </si>
  <si>
    <t>fáze a</t>
  </si>
  <si>
    <t>fáze b</t>
  </si>
  <si>
    <t>fáze 1</t>
  </si>
  <si>
    <t>fáze2</t>
  </si>
  <si>
    <t>fáze3</t>
  </si>
  <si>
    <t>odpovědí</t>
  </si>
  <si>
    <t>obrázků</t>
  </si>
  <si>
    <t>ostatní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</si>
</sst>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0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970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0" fillId="2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2" fillId="3" borderId="1" xfId="0" applyFont="1" applyFill="1" applyBorder="1"/>
    <xf numFmtId="0" fontId="7" fillId="3" borderId="0" xfId="0" applyFont="1" applyFill="1"/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6" borderId="1" xfId="0" applyFill="1" applyBorder="1"/>
    <xf numFmtId="0" fontId="1" fillId="3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0" fillId="3" borderId="1" xfId="0" applyFill="1" applyBorder="1"/>
    <xf numFmtId="0" fontId="0" fillId="14" borderId="0" xfId="0" applyFill="1"/>
    <xf numFmtId="0" fontId="0" fillId="0" borderId="0" xfId="0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7" fillId="0" borderId="0" xfId="0" applyFont="1" applyFill="1"/>
    <xf numFmtId="0" fontId="9" fillId="0" borderId="0" xfId="0" applyFont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0" xfId="0" applyFill="1" applyBorder="1"/>
    <xf numFmtId="0" fontId="0" fillId="15" borderId="4" xfId="0" applyFill="1" applyBorder="1"/>
    <xf numFmtId="0" fontId="0" fillId="16" borderId="9" xfId="0" applyFill="1" applyBorder="1"/>
    <xf numFmtId="0" fontId="0" fillId="16" borderId="1" xfId="0" applyFill="1" applyBorder="1" applyAlignment="1">
      <alignment horizontal="center" vertical="center"/>
    </xf>
    <xf numFmtId="0" fontId="0" fillId="15" borderId="9" xfId="0" applyFill="1" applyBorder="1"/>
    <xf numFmtId="0" fontId="0" fillId="16" borderId="0" xfId="0" applyFill="1" applyBorder="1"/>
    <xf numFmtId="0" fontId="0" fillId="15" borderId="0" xfId="0" applyFill="1"/>
    <xf numFmtId="0" fontId="0" fillId="16" borderId="0" xfId="0" applyFill="1"/>
    <xf numFmtId="0" fontId="0" fillId="0" borderId="0" xfId="0" applyFill="1" applyBorder="1"/>
    <xf numFmtId="0" fontId="0" fillId="12" borderId="13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6" borderId="0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14" borderId="0" xfId="0" applyFill="1" applyBorder="1"/>
    <xf numFmtId="164" fontId="0" fillId="0" borderId="0" xfId="0" applyNumberFormat="1"/>
    <xf numFmtId="0" fontId="0" fillId="11" borderId="0" xfId="0" applyFill="1" applyAlignment="1">
      <alignment horizontal="center" vertical="center"/>
    </xf>
    <xf numFmtId="0" fontId="0" fillId="17" borderId="0" xfId="0" applyFill="1"/>
    <xf numFmtId="0" fontId="0" fillId="17" borderId="0" xfId="0" applyFill="1" applyAlignment="1">
      <alignment horizontal="center" vertical="center"/>
    </xf>
    <xf numFmtId="0" fontId="0" fillId="17" borderId="0" xfId="0" applyFill="1" applyBorder="1"/>
    <xf numFmtId="0" fontId="0" fillId="11" borderId="0" xfId="0" applyFill="1" applyAlignment="1">
      <alignment horizontal="left" vertical="center"/>
    </xf>
    <xf numFmtId="0" fontId="0" fillId="17" borderId="0" xfId="0" applyFill="1" applyAlignment="1">
      <alignment horizontal="left" vertical="center"/>
    </xf>
    <xf numFmtId="0" fontId="0" fillId="18" borderId="0" xfId="0" applyFill="1"/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19" borderId="0" xfId="0" applyFill="1"/>
    <xf numFmtId="0" fontId="0" fillId="20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20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0" fontId="0" fillId="21" borderId="0" xfId="0" applyFill="1"/>
    <xf numFmtId="0" fontId="0" fillId="22" borderId="0" xfId="0" applyFill="1"/>
    <xf numFmtId="164" fontId="0" fillId="22" borderId="0" xfId="0" applyNumberFormat="1" applyFill="1"/>
    <xf numFmtId="2" fontId="0" fillId="12" borderId="1" xfId="0" applyNumberFormat="1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0" fontId="0" fillId="1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9" borderId="14" xfId="0" applyFill="1" applyBorder="1" applyAlignment="1">
      <alignment horizontal="center"/>
    </xf>
    <xf numFmtId="164" fontId="0" fillId="20" borderId="15" xfId="0" applyNumberForma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16" fontId="0" fillId="0" borderId="0" xfId="0" applyNumberFormat="1"/>
    <xf numFmtId="165" fontId="0" fillId="0" borderId="0" xfId="0" applyNumberFormat="1"/>
    <xf numFmtId="164" fontId="0" fillId="12" borderId="0" xfId="0" applyNumberFormat="1" applyFill="1" applyAlignment="1">
      <alignment horizontal="center"/>
    </xf>
    <xf numFmtId="0" fontId="6" fillId="13" borderId="0" xfId="0" applyFont="1" applyFill="1" applyAlignment="1">
      <alignment horizontal="center"/>
    </xf>
    <xf numFmtId="10" fontId="5" fillId="3" borderId="0" xfId="0" applyNumberFormat="1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3300"/>
      <color rgb="FF948B54"/>
      <color rgb="FF969696"/>
      <color rgb="FFCC3300"/>
      <color rgb="FFFF66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4989129483814534"/>
          <c:y val="0"/>
          <c:w val="0.7748604224885266"/>
          <c:h val="0.79834964311771894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'Obrázky A'!$AE$6:$AE$12</c:f>
              <c:strCache>
                <c:ptCount val="7"/>
                <c:pt idx="0">
                  <c:v>smutek</c:v>
                </c:pt>
                <c:pt idx="1">
                  <c:v>úzkost</c:v>
                </c:pt>
                <c:pt idx="2">
                  <c:v>naděje</c:v>
                </c:pt>
                <c:pt idx="3">
                  <c:v>zlost</c:v>
                </c:pt>
                <c:pt idx="4">
                  <c:v>zoufalství</c:v>
                </c:pt>
                <c:pt idx="5">
                  <c:v>štěstí</c:v>
                </c:pt>
                <c:pt idx="6">
                  <c:v>radost</c:v>
                </c:pt>
              </c:strCache>
            </c:strRef>
          </c:cat>
          <c:val>
            <c:numRef>
              <c:f>'Obrázky A'!$AF$6:$AF$12</c:f>
              <c:numCache>
                <c:formatCode>0.0</c:formatCode>
                <c:ptCount val="7"/>
                <c:pt idx="0">
                  <c:v>88.888888888888886</c:v>
                </c:pt>
                <c:pt idx="1">
                  <c:v>77.777777777777786</c:v>
                </c:pt>
                <c:pt idx="2">
                  <c:v>66.666666666666657</c:v>
                </c:pt>
                <c:pt idx="3">
                  <c:v>66.666666666666657</c:v>
                </c:pt>
                <c:pt idx="4">
                  <c:v>44.444444444444443</c:v>
                </c:pt>
                <c:pt idx="5">
                  <c:v>77.777777777777786</c:v>
                </c:pt>
                <c:pt idx="6">
                  <c:v>66.666666666666657</c:v>
                </c:pt>
              </c:numCache>
            </c:numRef>
          </c:val>
        </c:ser>
        <c:axId val="80072064"/>
        <c:axId val="80471168"/>
      </c:barChart>
      <c:catAx>
        <c:axId val="80072064"/>
        <c:scaling>
          <c:orientation val="minMax"/>
        </c:scaling>
        <c:axPos val="l"/>
        <c:tickLblPos val="nextTo"/>
        <c:crossAx val="80471168"/>
        <c:crosses val="autoZero"/>
        <c:auto val="1"/>
        <c:lblAlgn val="ctr"/>
        <c:lblOffset val="100"/>
      </c:catAx>
      <c:valAx>
        <c:axId val="80471168"/>
        <c:scaling>
          <c:orientation val="minMax"/>
        </c:scaling>
        <c:axPos val="b"/>
        <c:majorGridlines/>
        <c:numFmt formatCode="0.0" sourceLinked="1"/>
        <c:tickLblPos val="nextTo"/>
        <c:crossAx val="80072064"/>
        <c:crosses val="autoZero"/>
        <c:crossBetween val="between"/>
      </c:valAx>
    </c:plotArea>
    <c:plotVisOnly val="1"/>
  </c:chart>
  <c:spPr>
    <a:solidFill>
      <a:srgbClr val="FFC000"/>
    </a:solidFill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6090662734550115"/>
          <c:y val="6.7543850318572948E-2"/>
          <c:w val="0.79856705810909867"/>
          <c:h val="0.73301226232735706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'fáze 2'!$AJ$11:$AJ$17</c:f>
              <c:strCache>
                <c:ptCount val="7"/>
                <c:pt idx="0">
                  <c:v>Smutek</c:v>
                </c:pt>
                <c:pt idx="1">
                  <c:v>úzkost</c:v>
                </c:pt>
                <c:pt idx="2">
                  <c:v>zoufalství</c:v>
                </c:pt>
                <c:pt idx="3">
                  <c:v>zlost</c:v>
                </c:pt>
                <c:pt idx="4">
                  <c:v>naděje</c:v>
                </c:pt>
                <c:pt idx="5">
                  <c:v>štěstí</c:v>
                </c:pt>
                <c:pt idx="6">
                  <c:v>radost</c:v>
                </c:pt>
              </c:strCache>
            </c:strRef>
          </c:cat>
          <c:val>
            <c:numRef>
              <c:f>'fáze 2'!$AK$11:$AK$17</c:f>
              <c:numCache>
                <c:formatCode>0.0</c:formatCode>
                <c:ptCount val="7"/>
                <c:pt idx="0">
                  <c:v>11.007025761124122</c:v>
                </c:pt>
                <c:pt idx="1">
                  <c:v>4.6838407494145207</c:v>
                </c:pt>
                <c:pt idx="2">
                  <c:v>0.7025761124121781</c:v>
                </c:pt>
                <c:pt idx="3">
                  <c:v>2.5761124121779861</c:v>
                </c:pt>
                <c:pt idx="4">
                  <c:v>3.0444964871194382</c:v>
                </c:pt>
                <c:pt idx="5">
                  <c:v>2.8103044496487124</c:v>
                </c:pt>
                <c:pt idx="6">
                  <c:v>4.2154566744730682</c:v>
                </c:pt>
              </c:numCache>
            </c:numRef>
          </c:val>
        </c:ser>
        <c:axId val="85261696"/>
        <c:axId val="85337216"/>
      </c:barChart>
      <c:catAx>
        <c:axId val="85261696"/>
        <c:scaling>
          <c:orientation val="minMax"/>
        </c:scaling>
        <c:axPos val="l"/>
        <c:tickLblPos val="nextTo"/>
        <c:crossAx val="85337216"/>
        <c:crosses val="autoZero"/>
        <c:auto val="1"/>
        <c:lblAlgn val="ctr"/>
        <c:lblOffset val="100"/>
      </c:catAx>
      <c:valAx>
        <c:axId val="85337216"/>
        <c:scaling>
          <c:orientation val="minMax"/>
          <c:max val="100"/>
        </c:scaling>
        <c:axPos val="b"/>
        <c:majorGridlines/>
        <c:numFmt formatCode="0.0" sourceLinked="1"/>
        <c:tickLblPos val="nextTo"/>
        <c:crossAx val="85261696"/>
        <c:crosses val="autoZero"/>
        <c:crossBetween val="between"/>
      </c:valAx>
    </c:plotArea>
    <c:plotVisOnly val="1"/>
  </c:chart>
  <c:spPr>
    <a:solidFill>
      <a:schemeClr val="tx2">
        <a:lumMod val="60000"/>
        <a:lumOff val="40000"/>
      </a:schemeClr>
    </a:solidFill>
  </c:sp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011846258567501"/>
          <c:y val="5.3240610452204858E-2"/>
          <c:w val="0.85804774546945661"/>
          <c:h val="0.79999994167394062"/>
        </c:manualLayout>
      </c:layout>
      <c:barChart>
        <c:barDir val="bar"/>
        <c:grouping val="clustered"/>
        <c:ser>
          <c:idx val="0"/>
          <c:order val="0"/>
          <c:dLbls>
            <c:dLbl>
              <c:idx val="0"/>
              <c:layout>
                <c:manualLayout>
                  <c:x val="5.7568628827911542E-3"/>
                  <c:y val="2.7121617708258315E-4"/>
                </c:manualLayout>
              </c:layout>
              <c:showVal val="1"/>
              <c:showCatName val="1"/>
            </c:dLbl>
            <c:dLbl>
              <c:idx val="3"/>
              <c:layout>
                <c:manualLayout>
                  <c:x val="6.5514286253037738E-3"/>
                  <c:y val="3.7037047838159214E-3"/>
                </c:manualLayout>
              </c:layout>
              <c:showVal val="1"/>
              <c:showCatName val="1"/>
            </c:dLbl>
            <c:dLbl>
              <c:idx val="6"/>
              <c:layout>
                <c:manualLayout>
                  <c:x val="6.5514286253037374E-3"/>
                  <c:y val="-6.8652688437646128E-3"/>
                </c:manualLayout>
              </c:layout>
              <c:showVal val="1"/>
              <c:showCatName val="1"/>
            </c:dLbl>
            <c:showVal val="1"/>
            <c:showCatName val="1"/>
          </c:dLbls>
          <c:cat>
            <c:strRef>
              <c:f>'fáze 3'!$AF$5:$AF$11</c:f>
              <c:strCache>
                <c:ptCount val="7"/>
                <c:pt idx="0">
                  <c:v>Smutek</c:v>
                </c:pt>
                <c:pt idx="1">
                  <c:v>úzkost</c:v>
                </c:pt>
                <c:pt idx="2">
                  <c:v>zoufalství</c:v>
                </c:pt>
                <c:pt idx="3">
                  <c:v>zlost</c:v>
                </c:pt>
                <c:pt idx="4">
                  <c:v>naděje</c:v>
                </c:pt>
                <c:pt idx="5">
                  <c:v>štěstí</c:v>
                </c:pt>
                <c:pt idx="6">
                  <c:v>radost</c:v>
                </c:pt>
              </c:strCache>
            </c:strRef>
          </c:cat>
          <c:val>
            <c:numRef>
              <c:f>'fáze 3'!$AG$5:$AG$11</c:f>
              <c:numCache>
                <c:formatCode>0.0</c:formatCode>
                <c:ptCount val="7"/>
                <c:pt idx="0">
                  <c:v>11.363636363636363</c:v>
                </c:pt>
                <c:pt idx="1">
                  <c:v>3.5984848484848482</c:v>
                </c:pt>
                <c:pt idx="2">
                  <c:v>3.4090909090909087</c:v>
                </c:pt>
                <c:pt idx="3">
                  <c:v>11.174242424242424</c:v>
                </c:pt>
                <c:pt idx="4">
                  <c:v>5.1136363636363633</c:v>
                </c:pt>
                <c:pt idx="5">
                  <c:v>6.0606060606060606</c:v>
                </c:pt>
                <c:pt idx="6">
                  <c:v>11.363636363636363</c:v>
                </c:pt>
              </c:numCache>
            </c:numRef>
          </c:val>
        </c:ser>
        <c:gapWidth val="100"/>
        <c:axId val="85444864"/>
        <c:axId val="85443328"/>
      </c:barChart>
      <c:valAx>
        <c:axId val="85443328"/>
        <c:scaling>
          <c:orientation val="minMax"/>
          <c:max val="100"/>
        </c:scaling>
        <c:axPos val="b"/>
        <c:majorGridlines/>
        <c:numFmt formatCode="0.0" sourceLinked="1"/>
        <c:tickLblPos val="nextTo"/>
        <c:crossAx val="85444864"/>
        <c:crosses val="autoZero"/>
        <c:crossBetween val="between"/>
      </c:valAx>
      <c:catAx>
        <c:axId val="85444864"/>
        <c:scaling>
          <c:orientation val="minMax"/>
        </c:scaling>
        <c:axPos val="l"/>
        <c:tickLblPos val="nextTo"/>
        <c:crossAx val="85443328"/>
        <c:crosses val="autoZero"/>
        <c:auto val="1"/>
        <c:lblAlgn val="ctr"/>
        <c:lblOffset val="100"/>
      </c:catAx>
    </c:plotArea>
    <c:plotVisOnly val="1"/>
  </c:chart>
  <c:spPr>
    <a:solidFill>
      <a:srgbClr val="8064A2">
        <a:lumMod val="60000"/>
        <a:lumOff val="40000"/>
        <a:alpha val="50000"/>
      </a:srgbClr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view3D>
      <c:rotX val="30"/>
      <c:rotY val="40"/>
      <c:perspective val="30"/>
    </c:view3D>
    <c:plotArea>
      <c:layout/>
      <c:pie3DChart>
        <c:varyColors val="1"/>
        <c:ser>
          <c:idx val="0"/>
          <c:order val="0"/>
          <c:tx>
            <c:strRef>
              <c:f>'fáze 3'!$V$15</c:f>
              <c:strCache>
                <c:ptCount val="1"/>
                <c:pt idx="0">
                  <c:v>Smutek</c:v>
                </c:pt>
              </c:strCache>
            </c:strRef>
          </c:tx>
          <c:explosion val="25"/>
          <c:dLbls>
            <c:showVal val="1"/>
            <c:showCatName val="1"/>
            <c:showLeaderLines val="1"/>
          </c:dLbls>
          <c:cat>
            <c:strRef>
              <c:f>'fáze 3'!$W$14:$AC$14</c:f>
              <c:strCache>
                <c:ptCount val="7"/>
                <c:pt idx="0">
                  <c:v>Smutek</c:v>
                </c:pt>
                <c:pt idx="1">
                  <c:v>úzkost</c:v>
                </c:pt>
                <c:pt idx="2">
                  <c:v>zoufalství</c:v>
                </c:pt>
                <c:pt idx="3">
                  <c:v>zlost</c:v>
                </c:pt>
                <c:pt idx="4">
                  <c:v>naděje</c:v>
                </c:pt>
                <c:pt idx="5">
                  <c:v>štěstí</c:v>
                </c:pt>
                <c:pt idx="6">
                  <c:v>radost</c:v>
                </c:pt>
              </c:strCache>
            </c:strRef>
          </c:cat>
          <c:val>
            <c:numRef>
              <c:f>'fáze 3'!$W$15:$AC$15</c:f>
              <c:numCache>
                <c:formatCode>General</c:formatCode>
                <c:ptCount val="7"/>
                <c:pt idx="0">
                  <c:v>75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3.75</c:v>
                </c:pt>
                <c:pt idx="5">
                  <c:v>1.25</c:v>
                </c:pt>
                <c:pt idx="6">
                  <c:v>11.25</c:v>
                </c:pt>
              </c:numCache>
            </c:numRef>
          </c:val>
        </c:ser>
      </c:pie3DChart>
    </c:plotArea>
    <c:plotVisOnly val="1"/>
  </c:chart>
  <c:spPr>
    <a:solidFill>
      <a:srgbClr val="8064A2">
        <a:lumMod val="60000"/>
        <a:lumOff val="40000"/>
        <a:alpha val="50000"/>
      </a:srgbClr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view3D>
      <c:rotX val="30"/>
      <c:rotY val="310"/>
      <c:perspective val="30"/>
    </c:view3D>
    <c:plotArea>
      <c:layout/>
      <c:pie3DChart>
        <c:varyColors val="1"/>
        <c:ser>
          <c:idx val="0"/>
          <c:order val="0"/>
          <c:tx>
            <c:strRef>
              <c:f>'fáze 3'!$V$21</c:f>
              <c:strCache>
                <c:ptCount val="1"/>
                <c:pt idx="0">
                  <c:v>radost</c:v>
                </c:pt>
              </c:strCache>
            </c:strRef>
          </c:tx>
          <c:explosion val="25"/>
          <c:dLbls>
            <c:showVal val="1"/>
            <c:showCatName val="1"/>
            <c:showLeaderLines val="1"/>
          </c:dLbls>
          <c:cat>
            <c:strRef>
              <c:f>'fáze 3'!$W$14:$AC$14</c:f>
              <c:strCache>
                <c:ptCount val="7"/>
                <c:pt idx="0">
                  <c:v>Smutek</c:v>
                </c:pt>
                <c:pt idx="1">
                  <c:v>úzkost</c:v>
                </c:pt>
                <c:pt idx="2">
                  <c:v>zoufalství</c:v>
                </c:pt>
                <c:pt idx="3">
                  <c:v>zlost</c:v>
                </c:pt>
                <c:pt idx="4">
                  <c:v>naděje</c:v>
                </c:pt>
                <c:pt idx="5">
                  <c:v>štěstí</c:v>
                </c:pt>
                <c:pt idx="6">
                  <c:v>radost</c:v>
                </c:pt>
              </c:strCache>
            </c:strRef>
          </c:cat>
          <c:val>
            <c:numRef>
              <c:f>'fáze 3'!$W$21:$AC$21</c:f>
              <c:numCache>
                <c:formatCode>General</c:formatCode>
                <c:ptCount val="7"/>
                <c:pt idx="0">
                  <c:v>1.25</c:v>
                </c:pt>
                <c:pt idx="1">
                  <c:v>3.75</c:v>
                </c:pt>
                <c:pt idx="2">
                  <c:v>1.25</c:v>
                </c:pt>
                <c:pt idx="3">
                  <c:v>5</c:v>
                </c:pt>
                <c:pt idx="4">
                  <c:v>6.25</c:v>
                </c:pt>
                <c:pt idx="5">
                  <c:v>7.5</c:v>
                </c:pt>
                <c:pt idx="6">
                  <c:v>75</c:v>
                </c:pt>
              </c:numCache>
            </c:numRef>
          </c:val>
        </c:ser>
      </c:pie3DChart>
    </c:plotArea>
    <c:plotVisOnly val="1"/>
  </c:chart>
  <c:spPr>
    <a:solidFill>
      <a:srgbClr val="8064A2">
        <a:lumMod val="60000"/>
        <a:lumOff val="40000"/>
        <a:alpha val="50000"/>
      </a:srgbClr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title>
      <c:layout/>
    </c:title>
    <c:view3D>
      <c:rotX val="30"/>
      <c:rotY val="300"/>
      <c:perspective val="30"/>
    </c:view3D>
    <c:plotArea>
      <c:layout/>
      <c:pie3DChart>
        <c:varyColors val="1"/>
        <c:ser>
          <c:idx val="0"/>
          <c:order val="0"/>
          <c:tx>
            <c:strRef>
              <c:f>'fáze 3'!$V$18</c:f>
              <c:strCache>
                <c:ptCount val="1"/>
                <c:pt idx="0">
                  <c:v>zlost</c:v>
                </c:pt>
              </c:strCache>
            </c:strRef>
          </c:tx>
          <c:explosion val="13"/>
          <c:dLbls>
            <c:showVal val="1"/>
            <c:showCatName val="1"/>
            <c:showLeaderLines val="1"/>
          </c:dLbls>
          <c:cat>
            <c:strRef>
              <c:f>'fáze 3'!$W$14:$AC$14</c:f>
              <c:strCache>
                <c:ptCount val="7"/>
                <c:pt idx="0">
                  <c:v>Smutek</c:v>
                </c:pt>
                <c:pt idx="1">
                  <c:v>úzkost</c:v>
                </c:pt>
                <c:pt idx="2">
                  <c:v>zoufalství</c:v>
                </c:pt>
                <c:pt idx="3">
                  <c:v>zlost</c:v>
                </c:pt>
                <c:pt idx="4">
                  <c:v>naděje</c:v>
                </c:pt>
                <c:pt idx="5">
                  <c:v>štěstí</c:v>
                </c:pt>
                <c:pt idx="6">
                  <c:v>radost</c:v>
                </c:pt>
              </c:strCache>
            </c:strRef>
          </c:cat>
          <c:val>
            <c:numRef>
              <c:f>'fáze 3'!$W$18:$AC$18</c:f>
              <c:numCache>
                <c:formatCode>0.0</c:formatCode>
                <c:ptCount val="7"/>
                <c:pt idx="0">
                  <c:v>12.5</c:v>
                </c:pt>
                <c:pt idx="1">
                  <c:v>15.909090909090908</c:v>
                </c:pt>
                <c:pt idx="2">
                  <c:v>1.1363636363636365</c:v>
                </c:pt>
                <c:pt idx="3">
                  <c:v>67.045454545454547</c:v>
                </c:pt>
                <c:pt idx="4">
                  <c:v>1.1363636363636365</c:v>
                </c:pt>
                <c:pt idx="5">
                  <c:v>0</c:v>
                </c:pt>
                <c:pt idx="6">
                  <c:v>2.2727272727272729</c:v>
                </c:pt>
              </c:numCache>
            </c:numRef>
          </c:val>
        </c:ser>
      </c:pie3DChart>
    </c:plotArea>
    <c:plotVisOnly val="1"/>
  </c:chart>
  <c:spPr>
    <a:solidFill>
      <a:srgbClr val="8064A2">
        <a:lumMod val="60000"/>
        <a:lumOff val="40000"/>
        <a:alpha val="50000"/>
      </a:srgbClr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List1!$K$12:$K$18</c:f>
              <c:strCache>
                <c:ptCount val="7"/>
                <c:pt idx="0">
                  <c:v>smutek</c:v>
                </c:pt>
                <c:pt idx="1">
                  <c:v>úzkost</c:v>
                </c:pt>
                <c:pt idx="2">
                  <c:v>zoufalství</c:v>
                </c:pt>
                <c:pt idx="3">
                  <c:v>zlost</c:v>
                </c:pt>
                <c:pt idx="4">
                  <c:v>naděje</c:v>
                </c:pt>
                <c:pt idx="5">
                  <c:v>štěstí</c:v>
                </c:pt>
                <c:pt idx="6">
                  <c:v>radost</c:v>
                </c:pt>
              </c:strCache>
            </c:strRef>
          </c:cat>
          <c:val>
            <c:numRef>
              <c:f>List1!$L$12:$L$18</c:f>
              <c:numCache>
                <c:formatCode>0.0</c:formatCode>
                <c:ptCount val="7"/>
                <c:pt idx="0">
                  <c:v>1.0520778537611783</c:v>
                </c:pt>
                <c:pt idx="1">
                  <c:v>0.47343503419253019</c:v>
                </c:pt>
                <c:pt idx="2">
                  <c:v>0.73645449763282478</c:v>
                </c:pt>
                <c:pt idx="3">
                  <c:v>1.1572856391372961</c:v>
                </c:pt>
                <c:pt idx="4">
                  <c:v>1.8937401367701208</c:v>
                </c:pt>
                <c:pt idx="5">
                  <c:v>1.6833245660178853</c:v>
                </c:pt>
                <c:pt idx="6">
                  <c:v>15.675960021041556</c:v>
                </c:pt>
              </c:numCache>
            </c:numRef>
          </c:val>
        </c:ser>
        <c:axId val="87023616"/>
        <c:axId val="87025152"/>
      </c:barChart>
      <c:catAx>
        <c:axId val="87023616"/>
        <c:scaling>
          <c:orientation val="minMax"/>
        </c:scaling>
        <c:axPos val="l"/>
        <c:tickLblPos val="nextTo"/>
        <c:crossAx val="87025152"/>
        <c:crosses val="autoZero"/>
        <c:auto val="1"/>
        <c:lblAlgn val="ctr"/>
        <c:lblOffset val="100"/>
      </c:catAx>
      <c:valAx>
        <c:axId val="87025152"/>
        <c:scaling>
          <c:orientation val="minMax"/>
          <c:max val="100"/>
        </c:scaling>
        <c:axPos val="b"/>
        <c:majorGridlines/>
        <c:numFmt formatCode="0.0" sourceLinked="1"/>
        <c:tickLblPos val="nextTo"/>
        <c:crossAx val="87023616"/>
        <c:crosses val="autoZero"/>
        <c:crossBetween val="between"/>
      </c:valAx>
    </c:plotArea>
    <c:plotVisOnly val="1"/>
  </c:chart>
  <c:spPr>
    <a:solidFill>
      <a:schemeClr val="accent5">
        <a:lumMod val="60000"/>
        <a:lumOff val="40000"/>
      </a:schemeClr>
    </a:solidFill>
  </c:sp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bar"/>
        <c:grouping val="clustered"/>
        <c:ser>
          <c:idx val="0"/>
          <c:order val="0"/>
          <c:dPt>
            <c:idx val="0"/>
            <c:spPr>
              <a:solidFill>
                <a:srgbClr val="F79646">
                  <a:lumMod val="75000"/>
                </a:srgbClr>
              </a:solidFill>
            </c:spPr>
          </c:dPt>
          <c:dPt>
            <c:idx val="7"/>
            <c:spPr>
              <a:solidFill>
                <a:srgbClr val="F79646">
                  <a:lumMod val="75000"/>
                </a:srgbClr>
              </a:solidFill>
            </c:spPr>
          </c:dPt>
          <c:dPt>
            <c:idx val="8"/>
            <c:spPr>
              <a:solidFill>
                <a:srgbClr val="F79646">
                  <a:lumMod val="75000"/>
                </a:srgbClr>
              </a:solidFill>
            </c:spPr>
          </c:dPt>
          <c:dPt>
            <c:idx val="9"/>
            <c:spPr>
              <a:solidFill>
                <a:srgbClr val="F79646">
                  <a:lumMod val="75000"/>
                </a:srgbClr>
              </a:solidFill>
            </c:spPr>
          </c:dPt>
          <c:dPt>
            <c:idx val="11"/>
            <c:spPr>
              <a:solidFill>
                <a:srgbClr val="F79646">
                  <a:lumMod val="75000"/>
                </a:srgbClr>
              </a:solidFill>
            </c:spPr>
          </c:dPt>
          <c:dPt>
            <c:idx val="13"/>
            <c:spPr>
              <a:solidFill>
                <a:srgbClr val="F79646">
                  <a:lumMod val="75000"/>
                </a:srgbClr>
              </a:solidFill>
            </c:spPr>
          </c:dPt>
          <c:dPt>
            <c:idx val="18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19"/>
              <c:layout>
                <c:manualLayout>
                  <c:x val="-6.978188125358302E-2"/>
                  <c:y val="0"/>
                </c:manualLayout>
              </c:layout>
              <c:showVal val="1"/>
            </c:dLbl>
            <c:dLbl>
              <c:idx val="20"/>
              <c:layout>
                <c:manualLayout>
                  <c:x val="-7.6427774706305143E-2"/>
                  <c:y val="0"/>
                </c:manualLayout>
              </c:layout>
              <c:showVal val="1"/>
            </c:dLbl>
            <c:showVal val="1"/>
          </c:dLbls>
          <c:cat>
            <c:strRef>
              <c:f>'Obrázky A'!$AA$2:$AA$22</c:f>
              <c:strCache>
                <c:ptCount val="21"/>
                <c:pt idx="0">
                  <c:v>zoufalství</c:v>
                </c:pt>
                <c:pt idx="1">
                  <c:v>chtít</c:v>
                </c:pt>
                <c:pt idx="2">
                  <c:v>moci</c:v>
                </c:pt>
                <c:pt idx="3">
                  <c:v>člověk</c:v>
                </c:pt>
                <c:pt idx="4">
                  <c:v>den</c:v>
                </c:pt>
                <c:pt idx="5">
                  <c:v>muset</c:v>
                </c:pt>
                <c:pt idx="6">
                  <c:v>být</c:v>
                </c:pt>
                <c:pt idx="7">
                  <c:v>naděje</c:v>
                </c:pt>
                <c:pt idx="8">
                  <c:v>zlost</c:v>
                </c:pt>
                <c:pt idx="9">
                  <c:v>radost</c:v>
                </c:pt>
                <c:pt idx="10">
                  <c:v>jít</c:v>
                </c:pt>
                <c:pt idx="11">
                  <c:v>úzkost</c:v>
                </c:pt>
                <c:pt idx="12">
                  <c:v>stát</c:v>
                </c:pt>
                <c:pt idx="13">
                  <c:v>štěstí</c:v>
                </c:pt>
                <c:pt idx="14">
                  <c:v>pán</c:v>
                </c:pt>
                <c:pt idx="15">
                  <c:v>říci</c:v>
                </c:pt>
                <c:pt idx="16">
                  <c:v>pracovat</c:v>
                </c:pt>
                <c:pt idx="17">
                  <c:v>doba</c:v>
                </c:pt>
                <c:pt idx="18">
                  <c:v>smutek</c:v>
                </c:pt>
                <c:pt idx="19">
                  <c:v>země</c:v>
                </c:pt>
                <c:pt idx="20">
                  <c:v>lidé</c:v>
                </c:pt>
              </c:strCache>
            </c:strRef>
          </c:cat>
          <c:val>
            <c:numRef>
              <c:f>'Obrázky A'!$AB$2:$AB$22</c:f>
              <c:numCache>
                <c:formatCode>0.0</c:formatCode>
                <c:ptCount val="21"/>
                <c:pt idx="0">
                  <c:v>44.444444444444443</c:v>
                </c:pt>
                <c:pt idx="1">
                  <c:v>55.555555555555557</c:v>
                </c:pt>
                <c:pt idx="2">
                  <c:v>55.555555555555557</c:v>
                </c:pt>
                <c:pt idx="3">
                  <c:v>55.555555555555557</c:v>
                </c:pt>
                <c:pt idx="4">
                  <c:v>55.555555555555557</c:v>
                </c:pt>
                <c:pt idx="5">
                  <c:v>66.666666666666657</c:v>
                </c:pt>
                <c:pt idx="6">
                  <c:v>66.666666666666657</c:v>
                </c:pt>
                <c:pt idx="7">
                  <c:v>66.666666666666657</c:v>
                </c:pt>
                <c:pt idx="8">
                  <c:v>66.666666666666657</c:v>
                </c:pt>
                <c:pt idx="9">
                  <c:v>66.666666666666657</c:v>
                </c:pt>
                <c:pt idx="10">
                  <c:v>77.777777777777786</c:v>
                </c:pt>
                <c:pt idx="11">
                  <c:v>77.777777777777786</c:v>
                </c:pt>
                <c:pt idx="12">
                  <c:v>77.777777777777786</c:v>
                </c:pt>
                <c:pt idx="13">
                  <c:v>77.777777777777786</c:v>
                </c:pt>
                <c:pt idx="14">
                  <c:v>77.777777777777786</c:v>
                </c:pt>
                <c:pt idx="15">
                  <c:v>77.777777777777786</c:v>
                </c:pt>
                <c:pt idx="16">
                  <c:v>77.777777777777786</c:v>
                </c:pt>
                <c:pt idx="17">
                  <c:v>77.777777777777786</c:v>
                </c:pt>
                <c:pt idx="18">
                  <c:v>88.888888888888886</c:v>
                </c:pt>
                <c:pt idx="19">
                  <c:v>100</c:v>
                </c:pt>
                <c:pt idx="20">
                  <c:v>100</c:v>
                </c:pt>
              </c:numCache>
            </c:numRef>
          </c:val>
        </c:ser>
        <c:axId val="81747328"/>
        <c:axId val="81757312"/>
      </c:barChart>
      <c:catAx>
        <c:axId val="81747328"/>
        <c:scaling>
          <c:orientation val="minMax"/>
        </c:scaling>
        <c:axPos val="l"/>
        <c:tickLblPos val="nextTo"/>
        <c:crossAx val="81757312"/>
        <c:crosses val="autoZero"/>
        <c:auto val="1"/>
        <c:lblAlgn val="ctr"/>
        <c:lblOffset val="100"/>
      </c:catAx>
      <c:valAx>
        <c:axId val="81757312"/>
        <c:scaling>
          <c:orientation val="minMax"/>
          <c:max val="100"/>
          <c:min val="0"/>
        </c:scaling>
        <c:axPos val="b"/>
        <c:majorGridlines>
          <c:spPr>
            <a:ln>
              <a:solidFill>
                <a:srgbClr val="4F81BD"/>
              </a:solidFill>
            </a:ln>
          </c:spPr>
        </c:majorGridlines>
        <c:numFmt formatCode="0.0" sourceLinked="1"/>
        <c:tickLblPos val="nextTo"/>
        <c:crossAx val="81747328"/>
        <c:crosses val="autoZero"/>
        <c:crossBetween val="between"/>
      </c:valAx>
    </c:plotArea>
    <c:plotVisOnly val="1"/>
  </c:chart>
  <c:spPr>
    <a:solidFill>
      <a:srgbClr val="FFC000"/>
    </a:solidFill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'Fáze B'!$W$2:$W$8</c:f>
              <c:strCache>
                <c:ptCount val="7"/>
                <c:pt idx="0">
                  <c:v>smutek</c:v>
                </c:pt>
                <c:pt idx="1">
                  <c:v>úzkost</c:v>
                </c:pt>
                <c:pt idx="2">
                  <c:v>naděje</c:v>
                </c:pt>
                <c:pt idx="3">
                  <c:v>zlost</c:v>
                </c:pt>
                <c:pt idx="4">
                  <c:v>zoufalství</c:v>
                </c:pt>
                <c:pt idx="5">
                  <c:v>štěstí</c:v>
                </c:pt>
                <c:pt idx="6">
                  <c:v>radost</c:v>
                </c:pt>
              </c:strCache>
            </c:strRef>
          </c:cat>
          <c:val>
            <c:numRef>
              <c:f>'Fáze B'!$X$2:$X$8</c:f>
              <c:numCache>
                <c:formatCode>0.0</c:formatCode>
                <c:ptCount val="7"/>
                <c:pt idx="0">
                  <c:v>70.833333333333329</c:v>
                </c:pt>
                <c:pt idx="1">
                  <c:v>21.296296296296294</c:v>
                </c:pt>
                <c:pt idx="2">
                  <c:v>13.888888888888888</c:v>
                </c:pt>
                <c:pt idx="3">
                  <c:v>29.62962962962963</c:v>
                </c:pt>
                <c:pt idx="4">
                  <c:v>11.111111111111112</c:v>
                </c:pt>
                <c:pt idx="5">
                  <c:v>19.298245614035086</c:v>
                </c:pt>
                <c:pt idx="6">
                  <c:v>47.916666666666664</c:v>
                </c:pt>
              </c:numCache>
            </c:numRef>
          </c:val>
        </c:ser>
        <c:axId val="83763584"/>
        <c:axId val="83765120"/>
      </c:barChart>
      <c:catAx>
        <c:axId val="83763584"/>
        <c:scaling>
          <c:orientation val="minMax"/>
        </c:scaling>
        <c:axPos val="l"/>
        <c:tickLblPos val="nextTo"/>
        <c:crossAx val="83765120"/>
        <c:crosses val="autoZero"/>
        <c:auto val="1"/>
        <c:lblAlgn val="ctr"/>
        <c:lblOffset val="100"/>
      </c:catAx>
      <c:valAx>
        <c:axId val="83765120"/>
        <c:scaling>
          <c:orientation val="minMax"/>
          <c:max val="100"/>
        </c:scaling>
        <c:axPos val="b"/>
        <c:majorGridlines/>
        <c:numFmt formatCode="0.0" sourceLinked="1"/>
        <c:tickLblPos val="nextTo"/>
        <c:crossAx val="83763584"/>
        <c:crosses val="autoZero"/>
        <c:crossBetween val="between"/>
      </c:valAx>
    </c:plotArea>
    <c:plotVisOnly val="1"/>
  </c:chart>
  <c:spPr>
    <a:solidFill>
      <a:schemeClr val="accent3">
        <a:lumMod val="75000"/>
        <a:alpha val="50000"/>
      </a:schemeClr>
    </a:solidFill>
  </c:sp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'Fáze B'!$W$25:$W$31</c:f>
              <c:strCache>
                <c:ptCount val="7"/>
                <c:pt idx="0">
                  <c:v>smutek</c:v>
                </c:pt>
                <c:pt idx="1">
                  <c:v>úzkost</c:v>
                </c:pt>
                <c:pt idx="2">
                  <c:v>naděje</c:v>
                </c:pt>
                <c:pt idx="3">
                  <c:v>zlost</c:v>
                </c:pt>
                <c:pt idx="4">
                  <c:v>zoufalství</c:v>
                </c:pt>
                <c:pt idx="5">
                  <c:v>štěstí</c:v>
                </c:pt>
                <c:pt idx="6">
                  <c:v>radost</c:v>
                </c:pt>
              </c:strCache>
            </c:strRef>
          </c:cat>
          <c:val>
            <c:numRef>
              <c:f>'Fáze B'!$X$25:$X$31</c:f>
              <c:numCache>
                <c:formatCode>0.0%</c:formatCode>
                <c:ptCount val="7"/>
                <c:pt idx="0">
                  <c:v>0.66666666666666663</c:v>
                </c:pt>
                <c:pt idx="1">
                  <c:v>0.16666666666666666</c:v>
                </c:pt>
                <c:pt idx="2">
                  <c:v>0.33333333333333331</c:v>
                </c:pt>
                <c:pt idx="3">
                  <c:v>0.83333333333333337</c:v>
                </c:pt>
                <c:pt idx="4">
                  <c:v>0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</c:ser>
        <c:axId val="83793024"/>
        <c:axId val="83794560"/>
      </c:barChart>
      <c:catAx>
        <c:axId val="83793024"/>
        <c:scaling>
          <c:orientation val="minMax"/>
        </c:scaling>
        <c:axPos val="l"/>
        <c:tickLblPos val="nextTo"/>
        <c:crossAx val="83794560"/>
        <c:crosses val="autoZero"/>
        <c:auto val="1"/>
        <c:lblAlgn val="ctr"/>
        <c:lblOffset val="100"/>
      </c:catAx>
      <c:valAx>
        <c:axId val="83794560"/>
        <c:scaling>
          <c:orientation val="minMax"/>
        </c:scaling>
        <c:axPos val="b"/>
        <c:majorGridlines/>
        <c:numFmt formatCode="0.0%" sourceLinked="1"/>
        <c:tickLblPos val="nextTo"/>
        <c:crossAx val="83793024"/>
        <c:crosses val="autoZero"/>
        <c:crossBetween val="between"/>
      </c:valAx>
      <c:spPr>
        <a:solidFill>
          <a:srgbClr val="FFC000"/>
        </a:solidFill>
      </c:spPr>
    </c:plotArea>
    <c:plotVisOnly val="1"/>
  </c:chart>
  <c:spPr>
    <a:solidFill>
      <a:schemeClr val="accent3">
        <a:lumMod val="60000"/>
        <a:lumOff val="40000"/>
      </a:schemeClr>
    </a:solidFill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'fáze 1'!$AA$9:$AA$15</c:f>
              <c:strCache>
                <c:ptCount val="7"/>
                <c:pt idx="0">
                  <c:v>Smutek</c:v>
                </c:pt>
                <c:pt idx="1">
                  <c:v>úzkost</c:v>
                </c:pt>
                <c:pt idx="2">
                  <c:v>zoufalství</c:v>
                </c:pt>
                <c:pt idx="3">
                  <c:v>zlost</c:v>
                </c:pt>
                <c:pt idx="4">
                  <c:v>naděje</c:v>
                </c:pt>
                <c:pt idx="5">
                  <c:v>štěstí</c:v>
                </c:pt>
                <c:pt idx="6">
                  <c:v>radost</c:v>
                </c:pt>
              </c:strCache>
            </c:strRef>
          </c:cat>
          <c:val>
            <c:numRef>
              <c:f>'fáze 1'!$AB$9:$AB$15</c:f>
              <c:numCache>
                <c:formatCode>0.00</c:formatCode>
                <c:ptCount val="7"/>
                <c:pt idx="0">
                  <c:v>2.5531914893617018</c:v>
                </c:pt>
                <c:pt idx="1">
                  <c:v>0</c:v>
                </c:pt>
                <c:pt idx="2">
                  <c:v>0</c:v>
                </c:pt>
                <c:pt idx="3">
                  <c:v>3.8297872340425529</c:v>
                </c:pt>
                <c:pt idx="4">
                  <c:v>0</c:v>
                </c:pt>
                <c:pt idx="5">
                  <c:v>0</c:v>
                </c:pt>
                <c:pt idx="6">
                  <c:v>0.85106382978723405</c:v>
                </c:pt>
              </c:numCache>
            </c:numRef>
          </c:val>
        </c:ser>
        <c:axId val="85096704"/>
        <c:axId val="85118976"/>
      </c:barChart>
      <c:catAx>
        <c:axId val="85096704"/>
        <c:scaling>
          <c:orientation val="minMax"/>
        </c:scaling>
        <c:axPos val="l"/>
        <c:tickLblPos val="nextTo"/>
        <c:crossAx val="85118976"/>
        <c:crosses val="autoZero"/>
        <c:auto val="1"/>
        <c:lblAlgn val="ctr"/>
        <c:lblOffset val="100"/>
      </c:catAx>
      <c:valAx>
        <c:axId val="85118976"/>
        <c:scaling>
          <c:orientation val="minMax"/>
          <c:max val="100"/>
        </c:scaling>
        <c:axPos val="b"/>
        <c:majorGridlines/>
        <c:numFmt formatCode="0.00" sourceLinked="1"/>
        <c:tickLblPos val="nextTo"/>
        <c:crossAx val="85096704"/>
        <c:crosses val="autoZero"/>
        <c:crossBetween val="between"/>
      </c:valAx>
      <c:spPr>
        <a:solidFill>
          <a:schemeClr val="bg1"/>
        </a:solidFill>
      </c:spPr>
    </c:plotArea>
    <c:plotVisOnly val="1"/>
  </c:chart>
  <c:spPr>
    <a:solidFill>
      <a:schemeClr val="bg2">
        <a:lumMod val="75000"/>
      </a:schemeClr>
    </a:solidFill>
  </c:sp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title>
      <c:layout/>
    </c:title>
    <c:view3D>
      <c:rotX val="30"/>
      <c:rotY val="190"/>
      <c:perspective val="30"/>
    </c:view3D>
    <c:plotArea>
      <c:layout/>
      <c:pie3DChart>
        <c:varyColors val="1"/>
        <c:ser>
          <c:idx val="0"/>
          <c:order val="0"/>
          <c:tx>
            <c:strRef>
              <c:f>'fáze 1'!$X$27</c:f>
              <c:strCache>
                <c:ptCount val="1"/>
                <c:pt idx="0">
                  <c:v>radost</c:v>
                </c:pt>
              </c:strCache>
            </c:strRef>
          </c:tx>
          <c:explosion val="25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.16739042959222405"/>
                  <c:y val="-6.3160093454735873E-3"/>
                </c:manualLayout>
              </c:layout>
              <c:showVal val="1"/>
              <c:showCatName val="1"/>
            </c:dLbl>
            <c:dLbl>
              <c:idx val="6"/>
              <c:layout>
                <c:manualLayout>
                  <c:x val="-1.6982611135892587E-2"/>
                  <c:y val="2.5196845793112716E-5"/>
                </c:manualLayout>
              </c:layout>
              <c:showVal val="1"/>
              <c:showCatName val="1"/>
            </c:dLbl>
            <c:dLbl>
              <c:idx val="7"/>
              <c:layout>
                <c:manualLayout>
                  <c:x val="-0.42311517561647244"/>
                  <c:y val="6.728872444802475E-2"/>
                </c:manualLayout>
              </c:layout>
              <c:showVal val="1"/>
              <c:showCatName val="1"/>
            </c:dLbl>
            <c:showVal val="1"/>
            <c:showCatName val="1"/>
            <c:showLeaderLines val="1"/>
          </c:dLbls>
          <c:cat>
            <c:strRef>
              <c:f>'fáze 1'!$Y$20:$AF$20</c:f>
              <c:strCache>
                <c:ptCount val="8"/>
                <c:pt idx="0">
                  <c:v>Smutek</c:v>
                </c:pt>
                <c:pt idx="1">
                  <c:v>úzkost</c:v>
                </c:pt>
                <c:pt idx="2">
                  <c:v>zoufalství</c:v>
                </c:pt>
                <c:pt idx="3">
                  <c:v>zlost</c:v>
                </c:pt>
                <c:pt idx="4">
                  <c:v>naděje</c:v>
                </c:pt>
                <c:pt idx="5">
                  <c:v>štěstí</c:v>
                </c:pt>
                <c:pt idx="6">
                  <c:v>radost</c:v>
                </c:pt>
                <c:pt idx="7">
                  <c:v>ostatní</c:v>
                </c:pt>
              </c:strCache>
            </c:strRef>
          </c:cat>
          <c:val>
            <c:numRef>
              <c:f>'fáze 1'!$Y$27:$AF$27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2.1276595744680851</c:v>
                </c:pt>
                <c:pt idx="6">
                  <c:v>0.85106382978723405</c:v>
                </c:pt>
                <c:pt idx="7">
                  <c:v>97.021276595744681</c:v>
                </c:pt>
              </c:numCache>
            </c:numRef>
          </c:val>
        </c:ser>
      </c:pie3DChart>
    </c:plotArea>
    <c:plotVisOnly val="1"/>
  </c:chart>
  <c:spPr>
    <a:solidFill>
      <a:srgbClr val="EEECE1">
        <a:lumMod val="75000"/>
        <a:alpha val="50000"/>
      </a:srgbClr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view3D>
      <c:rotX val="30"/>
      <c:rotY val="190"/>
      <c:perspective val="30"/>
    </c:view3D>
    <c:plotArea>
      <c:layout/>
      <c:pie3DChart>
        <c:varyColors val="1"/>
        <c:ser>
          <c:idx val="0"/>
          <c:order val="0"/>
          <c:tx>
            <c:strRef>
              <c:f>'fáze 1'!$X$24</c:f>
              <c:strCache>
                <c:ptCount val="1"/>
                <c:pt idx="0">
                  <c:v>zlost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0.15900760438502037"/>
                  <c:y val="-1.2979136606367798E-2"/>
                </c:manualLayout>
              </c:layout>
              <c:showVal val="1"/>
              <c:showCatNam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0.45339060674924891"/>
                  <c:y val="7.0828067096406155E-2"/>
                </c:manualLayout>
              </c:layout>
              <c:showVal val="1"/>
              <c:showCatName val="1"/>
            </c:dLbl>
            <c:showVal val="1"/>
            <c:showCatName val="1"/>
            <c:showLeaderLines val="1"/>
          </c:dLbls>
          <c:cat>
            <c:strRef>
              <c:f>'fáze 1'!$Y$20:$AF$20</c:f>
              <c:strCache>
                <c:ptCount val="8"/>
                <c:pt idx="0">
                  <c:v>Smutek</c:v>
                </c:pt>
                <c:pt idx="1">
                  <c:v>úzkost</c:v>
                </c:pt>
                <c:pt idx="2">
                  <c:v>zoufalství</c:v>
                </c:pt>
                <c:pt idx="3">
                  <c:v>zlost</c:v>
                </c:pt>
                <c:pt idx="4">
                  <c:v>naděje</c:v>
                </c:pt>
                <c:pt idx="5">
                  <c:v>štěstí</c:v>
                </c:pt>
                <c:pt idx="6">
                  <c:v>radost</c:v>
                </c:pt>
                <c:pt idx="7">
                  <c:v>ostatní</c:v>
                </c:pt>
              </c:strCache>
            </c:strRef>
          </c:cat>
          <c:val>
            <c:numRef>
              <c:f>'fáze 1'!$Y$24:$AF$24</c:f>
              <c:numCache>
                <c:formatCode>0.0</c:formatCode>
                <c:ptCount val="8"/>
                <c:pt idx="0">
                  <c:v>0.42553191489361702</c:v>
                </c:pt>
                <c:pt idx="1">
                  <c:v>0</c:v>
                </c:pt>
                <c:pt idx="2">
                  <c:v>0</c:v>
                </c:pt>
                <c:pt idx="3">
                  <c:v>3.8297872340425529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95.744680851063833</c:v>
                </c:pt>
              </c:numCache>
            </c:numRef>
          </c:val>
        </c:ser>
      </c:pie3DChart>
    </c:plotArea>
    <c:plotVisOnly val="1"/>
  </c:chart>
  <c:spPr>
    <a:solidFill>
      <a:srgbClr val="EEECE1">
        <a:lumMod val="75000"/>
      </a:srgb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view3D>
      <c:rotX val="30"/>
      <c:rotY val="60"/>
      <c:perspective val="30"/>
    </c:view3D>
    <c:plotArea>
      <c:layout/>
      <c:pie3DChart>
        <c:varyColors val="1"/>
        <c:ser>
          <c:idx val="0"/>
          <c:order val="0"/>
          <c:tx>
            <c:strRef>
              <c:f>'fáze 2'!$Z$21</c:f>
              <c:strCache>
                <c:ptCount val="1"/>
                <c:pt idx="0">
                  <c:v>Smutek</c:v>
                </c:pt>
              </c:strCache>
            </c:strRef>
          </c:tx>
          <c:explosion val="25"/>
          <c:dLbls>
            <c:showVal val="1"/>
            <c:showCatName val="1"/>
            <c:showLeaderLines val="1"/>
          </c:dLbls>
          <c:cat>
            <c:strRef>
              <c:f>'fáze 2'!$AA$20:$AG$20</c:f>
              <c:strCache>
                <c:ptCount val="7"/>
                <c:pt idx="0">
                  <c:v>Smutek</c:v>
                </c:pt>
                <c:pt idx="1">
                  <c:v>úzkost</c:v>
                </c:pt>
                <c:pt idx="2">
                  <c:v>zoufalství</c:v>
                </c:pt>
                <c:pt idx="3">
                  <c:v>zlost</c:v>
                </c:pt>
                <c:pt idx="4">
                  <c:v>naděje</c:v>
                </c:pt>
                <c:pt idx="5">
                  <c:v>štěstí</c:v>
                </c:pt>
                <c:pt idx="6">
                  <c:v>radost</c:v>
                </c:pt>
              </c:strCache>
            </c:strRef>
          </c:cat>
          <c:val>
            <c:numRef>
              <c:f>'fáze 2'!$AA$21:$AG$21</c:f>
              <c:numCache>
                <c:formatCode>0.0</c:formatCode>
                <c:ptCount val="7"/>
                <c:pt idx="0">
                  <c:v>67.142857142857153</c:v>
                </c:pt>
                <c:pt idx="1">
                  <c:v>0</c:v>
                </c:pt>
                <c:pt idx="2">
                  <c:v>7.1428571428571432</c:v>
                </c:pt>
                <c:pt idx="3">
                  <c:v>0</c:v>
                </c:pt>
                <c:pt idx="4">
                  <c:v>0</c:v>
                </c:pt>
                <c:pt idx="5">
                  <c:v>8.5714285714285712</c:v>
                </c:pt>
                <c:pt idx="6">
                  <c:v>17.142857142857142</c:v>
                </c:pt>
              </c:numCache>
            </c:numRef>
          </c:val>
        </c:ser>
      </c:pie3DChart>
    </c:plotArea>
    <c:plotVisOnly val="1"/>
  </c:chart>
  <c:spPr>
    <a:solidFill>
      <a:srgbClr val="4F81BD">
        <a:alpha val="50000"/>
      </a:srgbClr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view3D>
      <c:rotX val="30"/>
      <c:rotY val="260"/>
      <c:perspective val="30"/>
    </c:view3D>
    <c:plotArea>
      <c:layout/>
      <c:pie3DChart>
        <c:varyColors val="1"/>
        <c:ser>
          <c:idx val="0"/>
          <c:order val="0"/>
          <c:tx>
            <c:strRef>
              <c:f>'fáze 2'!$Z$24</c:f>
              <c:strCache>
                <c:ptCount val="1"/>
                <c:pt idx="0">
                  <c:v>zlost</c:v>
                </c:pt>
              </c:strCache>
            </c:strRef>
          </c:tx>
          <c:explosion val="25"/>
          <c:dLbls>
            <c:showVal val="1"/>
            <c:showCatName val="1"/>
            <c:showLeaderLines val="1"/>
          </c:dLbls>
          <c:cat>
            <c:strRef>
              <c:f>'fáze 2'!$AA$20:$AG$20</c:f>
              <c:strCache>
                <c:ptCount val="7"/>
                <c:pt idx="0">
                  <c:v>Smutek</c:v>
                </c:pt>
                <c:pt idx="1">
                  <c:v>úzkost</c:v>
                </c:pt>
                <c:pt idx="2">
                  <c:v>zoufalství</c:v>
                </c:pt>
                <c:pt idx="3">
                  <c:v>zlost</c:v>
                </c:pt>
                <c:pt idx="4">
                  <c:v>naděje</c:v>
                </c:pt>
                <c:pt idx="5">
                  <c:v>štěstí</c:v>
                </c:pt>
                <c:pt idx="6">
                  <c:v>radost</c:v>
                </c:pt>
              </c:strCache>
            </c:strRef>
          </c:cat>
          <c:val>
            <c:numRef>
              <c:f>'fáze 2'!$AA$24:$AG$24</c:f>
              <c:numCache>
                <c:formatCode>0.0</c:formatCode>
                <c:ptCount val="7"/>
                <c:pt idx="0">
                  <c:v>37.837837837837839</c:v>
                </c:pt>
                <c:pt idx="1">
                  <c:v>8.1081081081081088</c:v>
                </c:pt>
                <c:pt idx="2">
                  <c:v>13.513513513513514</c:v>
                </c:pt>
                <c:pt idx="3">
                  <c:v>29.72972972972973</c:v>
                </c:pt>
                <c:pt idx="4">
                  <c:v>0</c:v>
                </c:pt>
                <c:pt idx="5">
                  <c:v>0</c:v>
                </c:pt>
                <c:pt idx="6">
                  <c:v>10.810810810810811</c:v>
                </c:pt>
              </c:numCache>
            </c:numRef>
          </c:val>
        </c:ser>
      </c:pie3DChart>
    </c:plotArea>
    <c:plotVisOnly val="1"/>
  </c:chart>
  <c:spPr>
    <a:solidFill>
      <a:srgbClr val="4F81BD">
        <a:alpha val="50000"/>
      </a:srgbClr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24</xdr:row>
      <xdr:rowOff>47625</xdr:rowOff>
    </xdr:from>
    <xdr:to>
      <xdr:col>13</xdr:col>
      <xdr:colOff>142874</xdr:colOff>
      <xdr:row>38</xdr:row>
      <xdr:rowOff>119063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357185</xdr:colOff>
      <xdr:row>27</xdr:row>
      <xdr:rowOff>11905</xdr:rowOff>
    </xdr:from>
    <xdr:to>
      <xdr:col>18</xdr:col>
      <xdr:colOff>214312</xdr:colOff>
      <xdr:row>48</xdr:row>
      <xdr:rowOff>47625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323850</xdr:colOff>
      <xdr:row>9</xdr:row>
      <xdr:rowOff>0</xdr:rowOff>
    </xdr:from>
    <xdr:to>
      <xdr:col>30</xdr:col>
      <xdr:colOff>161925</xdr:colOff>
      <xdr:row>20</xdr:row>
      <xdr:rowOff>152400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217714</xdr:colOff>
      <xdr:row>23</xdr:row>
      <xdr:rowOff>122464</xdr:rowOff>
    </xdr:from>
    <xdr:to>
      <xdr:col>31</xdr:col>
      <xdr:colOff>503464</xdr:colOff>
      <xdr:row>38</xdr:row>
      <xdr:rowOff>13606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28</xdr:row>
      <xdr:rowOff>40822</xdr:rowOff>
    </xdr:from>
    <xdr:to>
      <xdr:col>30</xdr:col>
      <xdr:colOff>367393</xdr:colOff>
      <xdr:row>38</xdr:row>
      <xdr:rowOff>54429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23</xdr:row>
      <xdr:rowOff>0</xdr:rowOff>
    </xdr:from>
    <xdr:to>
      <xdr:col>41</xdr:col>
      <xdr:colOff>275544</xdr:colOff>
      <xdr:row>37</xdr:row>
      <xdr:rowOff>71438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353786</xdr:colOff>
      <xdr:row>40</xdr:row>
      <xdr:rowOff>1</xdr:rowOff>
    </xdr:from>
    <xdr:to>
      <xdr:col>41</xdr:col>
      <xdr:colOff>27214</xdr:colOff>
      <xdr:row>55</xdr:row>
      <xdr:rowOff>81643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107155</xdr:colOff>
      <xdr:row>32</xdr:row>
      <xdr:rowOff>130968</xdr:rowOff>
    </xdr:from>
    <xdr:to>
      <xdr:col>41</xdr:col>
      <xdr:colOff>95250</xdr:colOff>
      <xdr:row>46</xdr:row>
      <xdr:rowOff>178593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119063</xdr:colOff>
      <xdr:row>47</xdr:row>
      <xdr:rowOff>11907</xdr:rowOff>
    </xdr:from>
    <xdr:to>
      <xdr:col>41</xdr:col>
      <xdr:colOff>95250</xdr:colOff>
      <xdr:row>61</xdr:row>
      <xdr:rowOff>83345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585106</xdr:colOff>
      <xdr:row>17</xdr:row>
      <xdr:rowOff>149678</xdr:rowOff>
    </xdr:from>
    <xdr:to>
      <xdr:col>41</xdr:col>
      <xdr:colOff>40820</xdr:colOff>
      <xdr:row>28</xdr:row>
      <xdr:rowOff>122464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447676</xdr:colOff>
      <xdr:row>13</xdr:row>
      <xdr:rowOff>108857</xdr:rowOff>
    </xdr:from>
    <xdr:to>
      <xdr:col>39</xdr:col>
      <xdr:colOff>190500</xdr:colOff>
      <xdr:row>31</xdr:row>
      <xdr:rowOff>108856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96612</xdr:colOff>
      <xdr:row>41</xdr:row>
      <xdr:rowOff>112939</xdr:rowOff>
    </xdr:from>
    <xdr:to>
      <xdr:col>45</xdr:col>
      <xdr:colOff>122464</xdr:colOff>
      <xdr:row>55</xdr:row>
      <xdr:rowOff>189139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209551</xdr:colOff>
      <xdr:row>42</xdr:row>
      <xdr:rowOff>9525</xdr:rowOff>
    </xdr:from>
    <xdr:to>
      <xdr:col>36</xdr:col>
      <xdr:colOff>561975</xdr:colOff>
      <xdr:row>56</xdr:row>
      <xdr:rowOff>85725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231321</xdr:colOff>
      <xdr:row>58</xdr:row>
      <xdr:rowOff>0</xdr:rowOff>
    </xdr:from>
    <xdr:to>
      <xdr:col>36</xdr:col>
      <xdr:colOff>583745</xdr:colOff>
      <xdr:row>72</xdr:row>
      <xdr:rowOff>76200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244928</xdr:colOff>
      <xdr:row>12</xdr:row>
      <xdr:rowOff>95251</xdr:rowOff>
    </xdr:from>
    <xdr:to>
      <xdr:col>21</xdr:col>
      <xdr:colOff>449036</xdr:colOff>
      <xdr:row>22</xdr:row>
      <xdr:rowOff>81642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UKY/analyza%20vytvarneho%20znazorneni%20-dopln&#283;n&#225;%20pracovn&#237;%20verz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ázky C"/>
      <sheetName val="fáze 1"/>
      <sheetName val="obrázky C2"/>
      <sheetName val="fáze 2"/>
      <sheetName val="obrázky 3"/>
      <sheetName val="Fáze 3"/>
      <sheetName val="List1"/>
      <sheetName val="obrázky B"/>
      <sheetName val="všechny obrázky"/>
    </sheetNames>
    <sheetDataSet>
      <sheetData sheetId="0" refreshError="1"/>
      <sheetData sheetId="1">
        <row r="12">
          <cell r="C12">
            <v>82</v>
          </cell>
        </row>
        <row r="13">
          <cell r="C13">
            <v>85</v>
          </cell>
        </row>
        <row r="16">
          <cell r="C16">
            <v>95</v>
          </cell>
        </row>
        <row r="18">
          <cell r="C18">
            <v>114</v>
          </cell>
        </row>
        <row r="23">
          <cell r="C23">
            <v>110</v>
          </cell>
        </row>
        <row r="26">
          <cell r="C26">
            <v>79</v>
          </cell>
        </row>
        <row r="30">
          <cell r="C30">
            <v>96</v>
          </cell>
        </row>
        <row r="45">
          <cell r="C45">
            <v>117</v>
          </cell>
        </row>
        <row r="47">
          <cell r="C47">
            <v>86</v>
          </cell>
        </row>
        <row r="52">
          <cell r="C52">
            <v>112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rázky C"/>
      <sheetName val="fáze 1"/>
      <sheetName val="obrázky 2"/>
      <sheetName val="fáze 2"/>
      <sheetName val="obrázky 3"/>
      <sheetName val="fáze 3"/>
    </sheetNames>
    <sheetDataSet>
      <sheetData sheetId="0" refreshError="1"/>
      <sheetData sheetId="1">
        <row r="12">
          <cell r="B12">
            <v>81</v>
          </cell>
        </row>
        <row r="13">
          <cell r="B13">
            <v>82</v>
          </cell>
        </row>
        <row r="16">
          <cell r="B16">
            <v>85</v>
          </cell>
        </row>
        <row r="18">
          <cell r="B18">
            <v>87</v>
          </cell>
        </row>
        <row r="23">
          <cell r="B23">
            <v>92</v>
          </cell>
        </row>
        <row r="26">
          <cell r="B26">
            <v>95</v>
          </cell>
        </row>
        <row r="30">
          <cell r="B30">
            <v>99</v>
          </cell>
        </row>
        <row r="45">
          <cell r="B45">
            <v>114</v>
          </cell>
        </row>
        <row r="47">
          <cell r="B47">
            <v>116</v>
          </cell>
        </row>
        <row r="52">
          <cell r="B52">
            <v>121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11"/>
  <sheetViews>
    <sheetView workbookViewId="0">
      <selection activeCell="J2" sqref="J2"/>
    </sheetView>
  </sheetViews>
  <sheetFormatPr defaultRowHeight="15"/>
  <cols>
    <col min="16" max="16" width="28.140625" bestFit="1" customWidth="1"/>
  </cols>
  <sheetData>
    <row r="2" spans="1:16">
      <c r="A2" s="9" t="s">
        <v>16</v>
      </c>
      <c r="B2" s="9">
        <v>77</v>
      </c>
      <c r="C2" s="3" t="s">
        <v>134</v>
      </c>
      <c r="D2" s="3">
        <v>86</v>
      </c>
      <c r="E2" s="4" t="s">
        <v>135</v>
      </c>
      <c r="F2" s="4">
        <v>93</v>
      </c>
      <c r="G2" s="8" t="s">
        <v>2</v>
      </c>
      <c r="H2" s="8">
        <v>81</v>
      </c>
      <c r="I2" s="7" t="s">
        <v>3</v>
      </c>
      <c r="J2" s="7">
        <v>75</v>
      </c>
      <c r="K2" s="5" t="s">
        <v>32</v>
      </c>
      <c r="L2" s="5">
        <v>74</v>
      </c>
      <c r="M2" s="6" t="s">
        <v>136</v>
      </c>
      <c r="N2" s="6">
        <v>72</v>
      </c>
    </row>
    <row r="3" spans="1:16">
      <c r="A3" s="9"/>
      <c r="B3" s="9">
        <v>80</v>
      </c>
      <c r="C3" s="3"/>
      <c r="D3" s="3">
        <v>91</v>
      </c>
      <c r="E3" s="4"/>
      <c r="F3" s="4">
        <v>96</v>
      </c>
      <c r="G3" s="8"/>
      <c r="H3" s="8">
        <v>82</v>
      </c>
      <c r="I3" s="7"/>
      <c r="J3" s="7">
        <v>108</v>
      </c>
      <c r="K3" s="5"/>
      <c r="L3" s="5">
        <v>76</v>
      </c>
      <c r="M3" s="6"/>
      <c r="N3" s="6">
        <v>73</v>
      </c>
    </row>
    <row r="4" spans="1:16">
      <c r="A4" s="9"/>
      <c r="B4" s="9">
        <v>88</v>
      </c>
      <c r="C4" s="3"/>
      <c r="D4" s="3">
        <v>98</v>
      </c>
      <c r="E4" s="4"/>
      <c r="F4" s="4">
        <v>97</v>
      </c>
      <c r="G4" s="8"/>
      <c r="H4" s="8">
        <v>85</v>
      </c>
      <c r="I4" s="7"/>
      <c r="J4" s="7">
        <v>110</v>
      </c>
      <c r="K4" s="5"/>
      <c r="L4" s="5">
        <v>79</v>
      </c>
      <c r="M4" s="6"/>
      <c r="N4" s="6">
        <v>78</v>
      </c>
    </row>
    <row r="5" spans="1:16">
      <c r="A5" s="9"/>
      <c r="B5" s="9">
        <v>90</v>
      </c>
      <c r="C5" s="3"/>
      <c r="D5" s="3">
        <v>101</v>
      </c>
      <c r="E5" s="4"/>
      <c r="F5" s="4">
        <v>100</v>
      </c>
      <c r="G5" s="8"/>
      <c r="H5" s="8">
        <v>87</v>
      </c>
      <c r="K5" s="5"/>
      <c r="L5" s="5">
        <v>120</v>
      </c>
      <c r="M5" s="6"/>
      <c r="N5" s="6">
        <v>83</v>
      </c>
    </row>
    <row r="6" spans="1:16">
      <c r="A6" s="9"/>
      <c r="B6" s="9">
        <v>94</v>
      </c>
      <c r="C6" s="3"/>
      <c r="D6" s="3">
        <v>102</v>
      </c>
      <c r="E6" s="4"/>
      <c r="F6" s="4">
        <v>103</v>
      </c>
      <c r="G6" s="8"/>
      <c r="H6" s="8">
        <v>92</v>
      </c>
      <c r="K6" s="5"/>
      <c r="L6" s="5">
        <v>122</v>
      </c>
      <c r="M6" s="6"/>
      <c r="N6" s="6">
        <v>84</v>
      </c>
    </row>
    <row r="7" spans="1:16">
      <c r="A7" s="9"/>
      <c r="B7" s="9">
        <v>106</v>
      </c>
      <c r="C7" s="3"/>
      <c r="D7" s="3">
        <v>112</v>
      </c>
      <c r="E7" s="4"/>
      <c r="F7" s="4">
        <v>104</v>
      </c>
      <c r="G7" s="8"/>
      <c r="H7" s="8">
        <v>95</v>
      </c>
      <c r="M7" s="6"/>
      <c r="N7" s="6">
        <v>89</v>
      </c>
    </row>
    <row r="8" spans="1:16">
      <c r="A8" s="9"/>
      <c r="B8" s="9">
        <v>109</v>
      </c>
      <c r="C8" s="3"/>
      <c r="D8" s="3">
        <v>115</v>
      </c>
      <c r="E8" s="4"/>
      <c r="F8" s="4">
        <v>107</v>
      </c>
      <c r="G8" s="8"/>
      <c r="H8" s="8">
        <v>99</v>
      </c>
      <c r="M8" s="6"/>
      <c r="N8" s="6">
        <v>105</v>
      </c>
      <c r="P8" s="12" t="s">
        <v>137</v>
      </c>
    </row>
    <row r="9" spans="1:16">
      <c r="A9" s="9"/>
      <c r="B9" s="9">
        <v>111</v>
      </c>
      <c r="E9" s="4"/>
      <c r="F9" s="4">
        <v>113</v>
      </c>
      <c r="G9" s="8"/>
      <c r="H9" s="8">
        <v>114</v>
      </c>
      <c r="M9" s="6"/>
      <c r="N9" s="6">
        <v>118</v>
      </c>
      <c r="P9" s="12" t="s">
        <v>138</v>
      </c>
    </row>
    <row r="10" spans="1:16">
      <c r="A10" s="9"/>
      <c r="B10" s="9">
        <v>117</v>
      </c>
      <c r="G10" s="8"/>
      <c r="H10" s="8">
        <v>116</v>
      </c>
    </row>
    <row r="11" spans="1:16">
      <c r="A11" s="9"/>
      <c r="B11" s="9">
        <v>119</v>
      </c>
      <c r="G11" s="8"/>
      <c r="H11" s="8">
        <v>121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S34"/>
  <sheetViews>
    <sheetView topLeftCell="J1" zoomScale="70" zoomScaleNormal="70" workbookViewId="0">
      <selection activeCell="AA16" sqref="AA16"/>
    </sheetView>
  </sheetViews>
  <sheetFormatPr defaultRowHeight="15"/>
  <cols>
    <col min="1" max="1" width="20.5703125" customWidth="1"/>
    <col min="13" max="13" width="9.28515625" bestFit="1" customWidth="1"/>
  </cols>
  <sheetData>
    <row r="1" spans="1:19">
      <c r="A1" t="s">
        <v>160</v>
      </c>
      <c r="B1" t="s">
        <v>157</v>
      </c>
      <c r="C1" t="s">
        <v>151</v>
      </c>
      <c r="D1" t="s">
        <v>152</v>
      </c>
      <c r="E1" t="s">
        <v>153</v>
      </c>
      <c r="F1" t="s">
        <v>158</v>
      </c>
      <c r="G1" t="s">
        <v>155</v>
      </c>
      <c r="H1" t="s">
        <v>156</v>
      </c>
      <c r="I1" t="s">
        <v>159</v>
      </c>
      <c r="K1" s="87" t="s">
        <v>169</v>
      </c>
      <c r="L1" s="87"/>
    </row>
    <row r="2" spans="1:19">
      <c r="A2" t="s">
        <v>150</v>
      </c>
      <c r="B2">
        <v>20</v>
      </c>
      <c r="C2">
        <v>30</v>
      </c>
      <c r="D2">
        <v>27</v>
      </c>
      <c r="E2">
        <v>31</v>
      </c>
      <c r="F2">
        <v>32</v>
      </c>
      <c r="G2">
        <v>43</v>
      </c>
      <c r="H2">
        <v>76</v>
      </c>
      <c r="I2" s="12">
        <f>SUM(B2:H2)</f>
        <v>259</v>
      </c>
      <c r="K2" s="87"/>
      <c r="L2" s="88" t="s">
        <v>141</v>
      </c>
      <c r="M2" s="88" t="s">
        <v>135</v>
      </c>
      <c r="N2" s="88" t="s">
        <v>134</v>
      </c>
      <c r="O2" s="88" t="s">
        <v>16</v>
      </c>
      <c r="P2" s="88" t="s">
        <v>136</v>
      </c>
      <c r="Q2" s="88" t="s">
        <v>32</v>
      </c>
      <c r="R2" s="88" t="s">
        <v>2</v>
      </c>
    </row>
    <row r="3" spans="1:19">
      <c r="A3" t="s">
        <v>151</v>
      </c>
      <c r="B3">
        <v>12</v>
      </c>
      <c r="C3">
        <v>9</v>
      </c>
      <c r="D3">
        <v>11</v>
      </c>
      <c r="E3">
        <v>16</v>
      </c>
      <c r="F3">
        <v>20</v>
      </c>
      <c r="G3">
        <v>14</v>
      </c>
      <c r="H3">
        <v>23</v>
      </c>
      <c r="I3" s="12">
        <f t="shared" ref="I3:I8" si="0">SUM(B3:H3)</f>
        <v>105</v>
      </c>
      <c r="K3" s="87" t="s">
        <v>141</v>
      </c>
      <c r="L3" s="101">
        <f>B2/($I2/100)</f>
        <v>7.7220077220077226</v>
      </c>
      <c r="M3" s="101">
        <f t="shared" ref="M3:R9" si="1">C2/($I2/100)</f>
        <v>11.583011583011583</v>
      </c>
      <c r="N3" s="101">
        <f t="shared" si="1"/>
        <v>10.424710424710426</v>
      </c>
      <c r="O3" s="101">
        <f t="shared" si="1"/>
        <v>11.969111969111969</v>
      </c>
      <c r="P3" s="101">
        <f t="shared" si="1"/>
        <v>12.355212355212355</v>
      </c>
      <c r="Q3" s="101">
        <f t="shared" si="1"/>
        <v>16.602316602316602</v>
      </c>
      <c r="R3" s="101">
        <f t="shared" si="1"/>
        <v>29.343629343629345</v>
      </c>
      <c r="S3" s="47">
        <f>SUM(L3:R3)</f>
        <v>100.00000000000001</v>
      </c>
    </row>
    <row r="4" spans="1:19">
      <c r="A4" t="s">
        <v>152</v>
      </c>
      <c r="B4">
        <v>26</v>
      </c>
      <c r="C4">
        <v>21</v>
      </c>
      <c r="D4">
        <v>14</v>
      </c>
      <c r="E4">
        <v>20</v>
      </c>
      <c r="F4">
        <v>39</v>
      </c>
      <c r="G4">
        <v>34</v>
      </c>
      <c r="H4">
        <v>60</v>
      </c>
      <c r="I4" s="12">
        <f t="shared" si="0"/>
        <v>214</v>
      </c>
      <c r="K4" s="87" t="s">
        <v>135</v>
      </c>
      <c r="L4" s="101">
        <f>B3/($I3/100)</f>
        <v>11.428571428571429</v>
      </c>
      <c r="M4" s="101">
        <f t="shared" si="1"/>
        <v>8.5714285714285712</v>
      </c>
      <c r="N4" s="101">
        <f t="shared" si="1"/>
        <v>10.476190476190476</v>
      </c>
      <c r="O4" s="101">
        <f t="shared" si="1"/>
        <v>15.238095238095237</v>
      </c>
      <c r="P4" s="101">
        <f t="shared" si="1"/>
        <v>19.047619047619047</v>
      </c>
      <c r="Q4" s="101">
        <f t="shared" si="1"/>
        <v>13.333333333333332</v>
      </c>
      <c r="R4" s="101">
        <f t="shared" si="1"/>
        <v>21.904761904761905</v>
      </c>
      <c r="S4" s="47">
        <f t="shared" ref="S4:S9" si="2">SUM(L4:R4)</f>
        <v>100</v>
      </c>
    </row>
    <row r="5" spans="1:19">
      <c r="A5" t="s">
        <v>153</v>
      </c>
      <c r="B5">
        <v>11</v>
      </c>
      <c r="C5">
        <v>7</v>
      </c>
      <c r="D5">
        <v>8</v>
      </c>
      <c r="E5">
        <v>22</v>
      </c>
      <c r="F5">
        <v>15</v>
      </c>
      <c r="G5">
        <v>15</v>
      </c>
      <c r="H5">
        <v>26</v>
      </c>
      <c r="I5" s="12">
        <f t="shared" si="0"/>
        <v>104</v>
      </c>
      <c r="K5" s="87" t="s">
        <v>134</v>
      </c>
      <c r="L5" s="101">
        <f t="shared" ref="L5:L9" si="3">B4/($I4/100)</f>
        <v>12.149532710280374</v>
      </c>
      <c r="M5" s="101">
        <f t="shared" si="1"/>
        <v>9.8130841121495322</v>
      </c>
      <c r="N5" s="101">
        <f t="shared" si="1"/>
        <v>6.5420560747663545</v>
      </c>
      <c r="O5" s="101">
        <f t="shared" si="1"/>
        <v>9.3457943925233646</v>
      </c>
      <c r="P5" s="101">
        <f t="shared" si="1"/>
        <v>18.22429906542056</v>
      </c>
      <c r="Q5" s="101">
        <f t="shared" si="1"/>
        <v>15.887850467289718</v>
      </c>
      <c r="R5" s="101">
        <f t="shared" si="1"/>
        <v>28.037383177570092</v>
      </c>
      <c r="S5" s="47">
        <f t="shared" si="2"/>
        <v>100</v>
      </c>
    </row>
    <row r="6" spans="1:19">
      <c r="A6" t="s">
        <v>154</v>
      </c>
      <c r="B6">
        <v>24</v>
      </c>
      <c r="C6">
        <v>18</v>
      </c>
      <c r="D6">
        <v>13</v>
      </c>
      <c r="E6">
        <v>23</v>
      </c>
      <c r="F6">
        <v>36</v>
      </c>
      <c r="G6">
        <v>34</v>
      </c>
      <c r="H6">
        <v>44</v>
      </c>
      <c r="I6" s="12">
        <f t="shared" si="0"/>
        <v>192</v>
      </c>
      <c r="K6" s="87" t="s">
        <v>16</v>
      </c>
      <c r="L6" s="101">
        <f t="shared" si="3"/>
        <v>10.576923076923077</v>
      </c>
      <c r="M6" s="101">
        <f t="shared" si="1"/>
        <v>6.7307692307692308</v>
      </c>
      <c r="N6" s="101">
        <f t="shared" si="1"/>
        <v>7.6923076923076916</v>
      </c>
      <c r="O6" s="101">
        <f t="shared" si="1"/>
        <v>21.153846153846153</v>
      </c>
      <c r="P6" s="101">
        <f t="shared" si="1"/>
        <v>14.423076923076923</v>
      </c>
      <c r="Q6" s="101">
        <f t="shared" si="1"/>
        <v>14.423076923076923</v>
      </c>
      <c r="R6" s="101">
        <f t="shared" si="1"/>
        <v>25</v>
      </c>
      <c r="S6" s="47">
        <f t="shared" si="2"/>
        <v>100</v>
      </c>
    </row>
    <row r="7" spans="1:19">
      <c r="A7" t="s">
        <v>155</v>
      </c>
      <c r="B7">
        <v>18</v>
      </c>
      <c r="C7">
        <v>10</v>
      </c>
      <c r="D7">
        <v>11</v>
      </c>
      <c r="E7">
        <v>18</v>
      </c>
      <c r="F7">
        <v>42</v>
      </c>
      <c r="G7">
        <v>32</v>
      </c>
      <c r="H7">
        <v>40</v>
      </c>
      <c r="I7" s="12">
        <f t="shared" si="0"/>
        <v>171</v>
      </c>
      <c r="K7" s="87" t="s">
        <v>136</v>
      </c>
      <c r="L7" s="101">
        <f t="shared" si="3"/>
        <v>12.5</v>
      </c>
      <c r="M7" s="101">
        <f t="shared" si="1"/>
        <v>9.375</v>
      </c>
      <c r="N7" s="101">
        <f t="shared" si="1"/>
        <v>6.7708333333333339</v>
      </c>
      <c r="O7" s="101">
        <f t="shared" si="1"/>
        <v>11.979166666666668</v>
      </c>
      <c r="P7" s="101">
        <f t="shared" si="1"/>
        <v>18.75</v>
      </c>
      <c r="Q7" s="101">
        <f t="shared" si="1"/>
        <v>17.708333333333336</v>
      </c>
      <c r="R7" s="101">
        <f t="shared" si="1"/>
        <v>22.916666666666668</v>
      </c>
      <c r="S7" s="47">
        <f t="shared" si="2"/>
        <v>100.00000000000001</v>
      </c>
    </row>
    <row r="8" spans="1:19">
      <c r="A8" t="s">
        <v>156</v>
      </c>
      <c r="B8">
        <v>90</v>
      </c>
      <c r="C8">
        <v>58</v>
      </c>
      <c r="D8">
        <v>65</v>
      </c>
      <c r="E8">
        <v>73</v>
      </c>
      <c r="F8">
        <v>122</v>
      </c>
      <c r="G8">
        <v>150</v>
      </c>
      <c r="H8">
        <v>298</v>
      </c>
      <c r="I8" s="12">
        <f t="shared" si="0"/>
        <v>856</v>
      </c>
      <c r="K8" s="87" t="s">
        <v>32</v>
      </c>
      <c r="L8" s="101">
        <f t="shared" si="3"/>
        <v>10.526315789473685</v>
      </c>
      <c r="M8" s="101">
        <f t="shared" si="1"/>
        <v>5.8479532163742691</v>
      </c>
      <c r="N8" s="101">
        <f t="shared" si="1"/>
        <v>6.4327485380116958</v>
      </c>
      <c r="O8" s="101">
        <f t="shared" si="1"/>
        <v>10.526315789473685</v>
      </c>
      <c r="P8" s="101">
        <f t="shared" si="1"/>
        <v>24.561403508771932</v>
      </c>
      <c r="Q8" s="101">
        <f t="shared" si="1"/>
        <v>18.71345029239766</v>
      </c>
      <c r="R8" s="101">
        <f t="shared" si="1"/>
        <v>23.391812865497077</v>
      </c>
      <c r="S8" s="47">
        <f t="shared" si="2"/>
        <v>100</v>
      </c>
    </row>
    <row r="9" spans="1:19">
      <c r="A9" t="s">
        <v>159</v>
      </c>
      <c r="B9" s="12">
        <f>SUM(B2:B8)</f>
        <v>201</v>
      </c>
      <c r="C9" s="12">
        <f t="shared" ref="C9:I9" si="4">SUM(C2:C8)</f>
        <v>153</v>
      </c>
      <c r="D9" s="12">
        <f t="shared" si="4"/>
        <v>149</v>
      </c>
      <c r="E9" s="12">
        <f t="shared" si="4"/>
        <v>203</v>
      </c>
      <c r="F9" s="12">
        <f t="shared" si="4"/>
        <v>306</v>
      </c>
      <c r="G9" s="12">
        <f t="shared" si="4"/>
        <v>322</v>
      </c>
      <c r="H9" s="12">
        <f t="shared" si="4"/>
        <v>567</v>
      </c>
      <c r="I9" s="65">
        <f t="shared" si="4"/>
        <v>1901</v>
      </c>
      <c r="K9" s="87" t="s">
        <v>2</v>
      </c>
      <c r="L9" s="101">
        <f t="shared" si="3"/>
        <v>10.514018691588785</v>
      </c>
      <c r="M9" s="101">
        <f t="shared" si="1"/>
        <v>6.7757009345794392</v>
      </c>
      <c r="N9" s="101">
        <f t="shared" si="1"/>
        <v>7.593457943925233</v>
      </c>
      <c r="O9" s="101">
        <f t="shared" si="1"/>
        <v>8.5280373831775691</v>
      </c>
      <c r="P9" s="101">
        <f>F8/($I8/100)</f>
        <v>14.252336448598131</v>
      </c>
      <c r="Q9" s="101">
        <f t="shared" si="1"/>
        <v>17.523364485981308</v>
      </c>
      <c r="R9" s="101">
        <f t="shared" si="1"/>
        <v>34.813084112149532</v>
      </c>
      <c r="S9" s="47">
        <f t="shared" si="2"/>
        <v>100</v>
      </c>
    </row>
    <row r="11" spans="1:19">
      <c r="A11" t="s">
        <v>161</v>
      </c>
      <c r="B11" t="s">
        <v>157</v>
      </c>
      <c r="C11" t="s">
        <v>151</v>
      </c>
      <c r="D11" t="s">
        <v>152</v>
      </c>
      <c r="E11" t="s">
        <v>153</v>
      </c>
      <c r="F11" t="s">
        <v>158</v>
      </c>
      <c r="G11" t="s">
        <v>155</v>
      </c>
      <c r="H11" t="s">
        <v>156</v>
      </c>
      <c r="I11" t="s">
        <v>159</v>
      </c>
      <c r="K11" s="89" t="s">
        <v>142</v>
      </c>
      <c r="L11" s="87"/>
      <c r="N11" s="89"/>
      <c r="O11" s="87"/>
    </row>
    <row r="12" spans="1:19">
      <c r="A12" t="s">
        <v>150</v>
      </c>
      <c r="B12" s="80">
        <f>B9*$I$2/$I$9</f>
        <v>27.385060494476591</v>
      </c>
      <c r="C12" s="80">
        <f>C9*$I$2/$I$9</f>
        <v>20.845344555497107</v>
      </c>
      <c r="D12" s="80">
        <f t="shared" ref="D12:H12" si="5">D9*$I$2/$I$9</f>
        <v>20.300368227248818</v>
      </c>
      <c r="E12" s="80">
        <f t="shared" si="5"/>
        <v>27.657548658600735</v>
      </c>
      <c r="F12" s="80">
        <f t="shared" si="5"/>
        <v>41.690689110994214</v>
      </c>
      <c r="G12" s="80">
        <f t="shared" si="5"/>
        <v>43.870594423987377</v>
      </c>
      <c r="H12" s="80">
        <f t="shared" si="5"/>
        <v>77.250394529195162</v>
      </c>
      <c r="I12" s="12">
        <f>SUM(B12:H12)</f>
        <v>259</v>
      </c>
      <c r="J12" s="80"/>
      <c r="K12" s="87" t="s">
        <v>3</v>
      </c>
      <c r="L12" s="101">
        <f>B2/($I$9/100)</f>
        <v>1.0520778537611783</v>
      </c>
      <c r="N12" s="87" t="s">
        <v>141</v>
      </c>
      <c r="O12" s="101">
        <v>1.0520778537611783</v>
      </c>
    </row>
    <row r="13" spans="1:19">
      <c r="A13" t="s">
        <v>151</v>
      </c>
      <c r="B13" s="80">
        <f>B9*$I$3/$I$9</f>
        <v>11.102051551814835</v>
      </c>
      <c r="C13" s="80">
        <f>C9*$I$3/$I$9</f>
        <v>8.450815360336664</v>
      </c>
      <c r="D13" s="80">
        <f t="shared" ref="D13:H13" si="6">D9*$I$3/$I$9</f>
        <v>8.2298790110468172</v>
      </c>
      <c r="E13" s="80">
        <f t="shared" si="6"/>
        <v>11.212519726459758</v>
      </c>
      <c r="F13" s="80">
        <f t="shared" si="6"/>
        <v>16.901630720673328</v>
      </c>
      <c r="G13" s="80">
        <f t="shared" si="6"/>
        <v>17.785376117832719</v>
      </c>
      <c r="H13" s="80">
        <f t="shared" si="6"/>
        <v>31.317727511835876</v>
      </c>
      <c r="I13" s="12">
        <f t="shared" ref="I13:I18" si="7">SUM(B13:H13)</f>
        <v>105</v>
      </c>
      <c r="K13" s="87" t="s">
        <v>135</v>
      </c>
      <c r="L13" s="101">
        <f>C3/($I$9/100)</f>
        <v>0.47343503419253019</v>
      </c>
      <c r="N13" s="87" t="s">
        <v>135</v>
      </c>
      <c r="O13" s="101">
        <v>0.47343503419253019</v>
      </c>
    </row>
    <row r="14" spans="1:19">
      <c r="A14" t="s">
        <v>152</v>
      </c>
      <c r="B14" s="80">
        <f>B9*$I$4/$I$9</f>
        <v>22.627038400841663</v>
      </c>
      <c r="C14" s="80">
        <f t="shared" ref="C14:H14" si="8">C9*$I$4/$I$9</f>
        <v>17.22356654392425</v>
      </c>
      <c r="D14" s="80">
        <f t="shared" si="8"/>
        <v>16.773277222514466</v>
      </c>
      <c r="E14" s="80">
        <f t="shared" si="8"/>
        <v>22.852183061546555</v>
      </c>
      <c r="F14" s="80">
        <f t="shared" si="8"/>
        <v>34.447133087848499</v>
      </c>
      <c r="G14" s="80">
        <f t="shared" si="8"/>
        <v>36.248290373487642</v>
      </c>
      <c r="H14" s="80">
        <f t="shared" si="8"/>
        <v>63.828511309836927</v>
      </c>
      <c r="I14" s="12">
        <f t="shared" si="7"/>
        <v>214</v>
      </c>
      <c r="K14" s="87" t="s">
        <v>134</v>
      </c>
      <c r="L14" s="101">
        <f>D4/($I$9/100)</f>
        <v>0.73645449763282478</v>
      </c>
      <c r="N14" s="87" t="s">
        <v>134</v>
      </c>
      <c r="O14" s="101">
        <v>0.73645449763282478</v>
      </c>
    </row>
    <row r="15" spans="1:19">
      <c r="A15" t="s">
        <v>153</v>
      </c>
      <c r="B15" s="80">
        <f>B9*$I$5/$I$9</f>
        <v>10.996317727511835</v>
      </c>
      <c r="C15" s="80">
        <f t="shared" ref="C15:H15" si="9">C9*$I$5/$I$9</f>
        <v>8.3703314045239345</v>
      </c>
      <c r="D15" s="80">
        <f t="shared" si="9"/>
        <v>8.1514992109416102</v>
      </c>
      <c r="E15" s="80">
        <f t="shared" si="9"/>
        <v>11.105733824302998</v>
      </c>
      <c r="F15" s="80">
        <f t="shared" si="9"/>
        <v>16.740662809047869</v>
      </c>
      <c r="G15" s="80">
        <f t="shared" si="9"/>
        <v>17.61599158337717</v>
      </c>
      <c r="H15" s="80">
        <f t="shared" si="9"/>
        <v>31.019463440294583</v>
      </c>
      <c r="I15" s="12">
        <f t="shared" si="7"/>
        <v>104</v>
      </c>
      <c r="K15" s="87" t="s">
        <v>16</v>
      </c>
      <c r="L15" s="101">
        <f>E5/($I$9/100)</f>
        <v>1.1572856391372961</v>
      </c>
      <c r="N15" s="87" t="s">
        <v>16</v>
      </c>
      <c r="O15" s="101">
        <v>1.1572856391372961</v>
      </c>
    </row>
    <row r="16" spans="1:19">
      <c r="A16" t="s">
        <v>154</v>
      </c>
      <c r="B16" s="80">
        <f>B9*$I$6/$I$9</f>
        <v>20.300894266175696</v>
      </c>
      <c r="C16" s="80">
        <f t="shared" ref="C16:H16" si="10">C9*$I$6/$I$9</f>
        <v>15.452919516044187</v>
      </c>
      <c r="D16" s="80">
        <f t="shared" si="10"/>
        <v>15.048921620199895</v>
      </c>
      <c r="E16" s="80">
        <f t="shared" si="10"/>
        <v>20.502893214097842</v>
      </c>
      <c r="F16" s="80">
        <f t="shared" si="10"/>
        <v>30.905839032088373</v>
      </c>
      <c r="G16" s="80">
        <f t="shared" si="10"/>
        <v>32.521830615465547</v>
      </c>
      <c r="H16" s="80">
        <f t="shared" si="10"/>
        <v>57.266701735928457</v>
      </c>
      <c r="I16" s="12">
        <f t="shared" si="7"/>
        <v>191.99999999999997</v>
      </c>
      <c r="K16" s="87" t="s">
        <v>136</v>
      </c>
      <c r="L16" s="101">
        <f>F6/($I$9/100)</f>
        <v>1.8937401367701208</v>
      </c>
      <c r="N16" s="87" t="s">
        <v>136</v>
      </c>
      <c r="O16" s="101">
        <v>1.8937401367701208</v>
      </c>
    </row>
    <row r="17" spans="1:15">
      <c r="A17" t="s">
        <v>155</v>
      </c>
      <c r="B17" s="80">
        <f>B9*$I$7/$I$9</f>
        <v>18.080483955812731</v>
      </c>
      <c r="C17" s="80">
        <f t="shared" ref="C17:H17" si="11">C9*$I$7/$I$9</f>
        <v>13.762756443976855</v>
      </c>
      <c r="D17" s="80">
        <f t="shared" si="11"/>
        <v>13.402945817990531</v>
      </c>
      <c r="E17" s="80">
        <f t="shared" si="11"/>
        <v>18.260389268805891</v>
      </c>
      <c r="F17" s="80">
        <f t="shared" si="11"/>
        <v>27.52551288795371</v>
      </c>
      <c r="G17" s="80">
        <f t="shared" si="11"/>
        <v>28.964755391899001</v>
      </c>
      <c r="H17" s="80">
        <f t="shared" si="11"/>
        <v>51.003156233561285</v>
      </c>
      <c r="I17" s="12">
        <f t="shared" si="7"/>
        <v>171</v>
      </c>
      <c r="K17" s="87" t="s">
        <v>32</v>
      </c>
      <c r="L17" s="101">
        <f>G7/($I$9/100)</f>
        <v>1.6833245660178853</v>
      </c>
      <c r="N17" s="87" t="s">
        <v>32</v>
      </c>
      <c r="O17" s="101">
        <v>1.6833245660178853</v>
      </c>
    </row>
    <row r="18" spans="1:15">
      <c r="A18" t="s">
        <v>156</v>
      </c>
      <c r="B18" s="80">
        <f>B9*$I$8/$I$9</f>
        <v>90.508153603366651</v>
      </c>
      <c r="C18" s="80">
        <f t="shared" ref="C18:H18" si="12">C9*$I$8/$I$9</f>
        <v>68.894266175696998</v>
      </c>
      <c r="D18" s="80">
        <f t="shared" si="12"/>
        <v>67.093108890057863</v>
      </c>
      <c r="E18" s="80">
        <f t="shared" si="12"/>
        <v>91.408732246186219</v>
      </c>
      <c r="F18" s="80">
        <f t="shared" si="12"/>
        <v>137.788532351394</v>
      </c>
      <c r="G18" s="80">
        <f t="shared" si="12"/>
        <v>144.99316149395057</v>
      </c>
      <c r="H18" s="80">
        <f t="shared" si="12"/>
        <v>255.31404523934771</v>
      </c>
      <c r="I18" s="12">
        <f t="shared" si="7"/>
        <v>856</v>
      </c>
      <c r="K18" s="87" t="s">
        <v>2</v>
      </c>
      <c r="L18" s="101">
        <f>H8/($I$9/100)</f>
        <v>15.675960021041556</v>
      </c>
      <c r="N18" s="87" t="s">
        <v>2</v>
      </c>
      <c r="O18" s="101">
        <v>15.675960021041556</v>
      </c>
    </row>
    <row r="19" spans="1:15">
      <c r="A19" t="s">
        <v>159</v>
      </c>
      <c r="B19" s="12">
        <f>SUM(B12:B18)</f>
        <v>201</v>
      </c>
      <c r="C19" s="12">
        <f t="shared" ref="C19" si="13">SUM(C12:C18)</f>
        <v>153</v>
      </c>
      <c r="D19" s="12">
        <f t="shared" ref="D19" si="14">SUM(D12:D18)</f>
        <v>149</v>
      </c>
      <c r="E19" s="12">
        <f t="shared" ref="E19" si="15">SUM(E12:E18)</f>
        <v>203</v>
      </c>
      <c r="F19" s="12">
        <f t="shared" ref="F19" si="16">SUM(F12:F18)</f>
        <v>306</v>
      </c>
      <c r="G19" s="12">
        <f t="shared" ref="G19" si="17">SUM(G12:G18)</f>
        <v>322</v>
      </c>
      <c r="H19" s="12">
        <f t="shared" ref="H19" si="18">SUM(H12:H18)</f>
        <v>567</v>
      </c>
      <c r="I19" s="65">
        <f t="shared" ref="I19" si="19">SUM(I12:I18)</f>
        <v>1901</v>
      </c>
    </row>
    <row r="21" spans="1:15">
      <c r="A21" t="s">
        <v>162</v>
      </c>
    </row>
    <row r="22" spans="1:15">
      <c r="A22" t="s">
        <v>163</v>
      </c>
    </row>
    <row r="23" spans="1:15">
      <c r="L23" t="s">
        <v>243</v>
      </c>
      <c r="M23" t="s">
        <v>244</v>
      </c>
    </row>
    <row r="24" spans="1:15">
      <c r="A24" t="s">
        <v>161</v>
      </c>
      <c r="B24" t="s">
        <v>157</v>
      </c>
      <c r="C24" t="s">
        <v>151</v>
      </c>
      <c r="D24" t="s">
        <v>152</v>
      </c>
      <c r="E24" t="s">
        <v>153</v>
      </c>
      <c r="F24" t="s">
        <v>158</v>
      </c>
      <c r="G24" t="s">
        <v>155</v>
      </c>
      <c r="H24" t="s">
        <v>156</v>
      </c>
      <c r="I24" t="s">
        <v>159</v>
      </c>
      <c r="K24" t="s">
        <v>238</v>
      </c>
      <c r="L24">
        <v>189</v>
      </c>
      <c r="M24">
        <v>42</v>
      </c>
    </row>
    <row r="25" spans="1:15">
      <c r="A25" t="s">
        <v>150</v>
      </c>
      <c r="B25" s="80">
        <f>((B2-B12)^2)/B12</f>
        <v>1.9915646532195557</v>
      </c>
      <c r="C25" s="80">
        <f t="shared" ref="C25:H25" si="20">((C2-C12)^2)/C12</f>
        <v>4.0204524364873411</v>
      </c>
      <c r="D25" s="80">
        <f t="shared" si="20"/>
        <v>2.211046882893914</v>
      </c>
      <c r="E25" s="80">
        <f t="shared" si="20"/>
        <v>0.40393966607548815</v>
      </c>
      <c r="F25" s="80">
        <f t="shared" si="20"/>
        <v>2.2525282610686581</v>
      </c>
      <c r="G25" s="80">
        <f t="shared" si="20"/>
        <v>1.7276598619860344E-2</v>
      </c>
      <c r="H25" s="80">
        <f t="shared" si="20"/>
        <v>2.0239203801739873E-2</v>
      </c>
      <c r="I25" s="12">
        <f>SUM(B25:H25)</f>
        <v>10.917047702166556</v>
      </c>
      <c r="K25" t="s">
        <v>239</v>
      </c>
      <c r="L25">
        <v>543</v>
      </c>
      <c r="M25">
        <v>15</v>
      </c>
    </row>
    <row r="26" spans="1:15">
      <c r="A26" t="s">
        <v>151</v>
      </c>
      <c r="B26" s="80">
        <f t="shared" ref="B26:H26" si="21">((B3-B13)^2)/B13</f>
        <v>7.2627244778586841E-2</v>
      </c>
      <c r="C26" s="80">
        <f t="shared" si="21"/>
        <v>3.5689309916496971E-2</v>
      </c>
      <c r="D26" s="80">
        <f t="shared" si="21"/>
        <v>0.93240377934339813</v>
      </c>
      <c r="E26" s="80">
        <f t="shared" si="21"/>
        <v>2.044140650691519</v>
      </c>
      <c r="F26" s="80">
        <f t="shared" si="21"/>
        <v>0.56798615173464395</v>
      </c>
      <c r="G26" s="80">
        <f t="shared" si="21"/>
        <v>0.80566597290518316</v>
      </c>
      <c r="H26" s="80">
        <f t="shared" si="21"/>
        <v>2.2091191302116218</v>
      </c>
      <c r="I26" s="12">
        <f t="shared" ref="I26:I31" si="22">SUM(B26:H26)</f>
        <v>6.6676322395814491</v>
      </c>
      <c r="K26" t="s">
        <v>240</v>
      </c>
      <c r="L26">
        <v>235</v>
      </c>
      <c r="M26">
        <v>147</v>
      </c>
    </row>
    <row r="27" spans="1:15">
      <c r="A27" t="s">
        <v>152</v>
      </c>
      <c r="B27" s="80">
        <f t="shared" ref="B27:H27" si="23">((B4-B14)^2)/B14</f>
        <v>0.50279978085747101</v>
      </c>
      <c r="C27" s="80">
        <f t="shared" si="23"/>
        <v>0.82801954007598244</v>
      </c>
      <c r="D27" s="80">
        <f t="shared" si="23"/>
        <v>0.45853093887901464</v>
      </c>
      <c r="E27" s="80">
        <f t="shared" si="23"/>
        <v>0.35598122921839281</v>
      </c>
      <c r="F27" s="80">
        <f t="shared" si="23"/>
        <v>0.6017510097836305</v>
      </c>
      <c r="G27" s="80">
        <f t="shared" si="23"/>
        <v>0.13944960028278566</v>
      </c>
      <c r="H27" s="80">
        <f t="shared" si="23"/>
        <v>0.22963873900174012</v>
      </c>
      <c r="I27" s="12">
        <f t="shared" si="22"/>
        <v>3.1161708380990172</v>
      </c>
      <c r="K27" t="s">
        <v>241</v>
      </c>
      <c r="L27">
        <v>427</v>
      </c>
      <c r="M27">
        <v>66</v>
      </c>
    </row>
    <row r="28" spans="1:15">
      <c r="A28" t="s">
        <v>153</v>
      </c>
      <c r="B28" s="80">
        <f t="shared" ref="B28:H28" si="24">((B5-B15)^2)/B15</f>
        <v>1.2330610130673319E-6</v>
      </c>
      <c r="C28" s="80">
        <f t="shared" si="24"/>
        <v>0.224340957062899</v>
      </c>
      <c r="D28" s="80">
        <f t="shared" si="24"/>
        <v>2.8156797077428953E-3</v>
      </c>
      <c r="E28" s="80">
        <f t="shared" si="24"/>
        <v>10.686825146773632</v>
      </c>
      <c r="F28" s="80">
        <f t="shared" si="24"/>
        <v>0.18099086334651199</v>
      </c>
      <c r="G28" s="80">
        <f t="shared" si="24"/>
        <v>0.38847724988457555</v>
      </c>
      <c r="H28" s="80">
        <f t="shared" si="24"/>
        <v>0.81223239973020822</v>
      </c>
      <c r="I28" s="12">
        <f t="shared" si="22"/>
        <v>12.295683529566583</v>
      </c>
      <c r="K28" t="s">
        <v>242</v>
      </c>
      <c r="L28">
        <v>528</v>
      </c>
    </row>
    <row r="29" spans="1:15">
      <c r="A29" t="s">
        <v>154</v>
      </c>
      <c r="B29" s="80">
        <f t="shared" ref="B29:H29" si="25">((B6-B16)^2)/B16</f>
        <v>0.67402859453390629</v>
      </c>
      <c r="C29" s="80">
        <f t="shared" si="25"/>
        <v>0.41983128075006987</v>
      </c>
      <c r="D29" s="80">
        <f t="shared" si="25"/>
        <v>0.27896216829832882</v>
      </c>
      <c r="E29" s="80">
        <f t="shared" si="25"/>
        <v>0.30412987255432961</v>
      </c>
      <c r="F29" s="80">
        <f t="shared" si="25"/>
        <v>0.83966256150013974</v>
      </c>
      <c r="G29" s="80">
        <f t="shared" si="25"/>
        <v>6.7185170330968685E-2</v>
      </c>
      <c r="H29" s="80">
        <f t="shared" si="25"/>
        <v>3.0734330704375705</v>
      </c>
      <c r="I29" s="12">
        <f t="shared" si="22"/>
        <v>5.6572327184053135</v>
      </c>
      <c r="L29">
        <f>SUM(L24:L28)</f>
        <v>1922</v>
      </c>
      <c r="M29">
        <f>SUM(M24:M28)</f>
        <v>270</v>
      </c>
    </row>
    <row r="30" spans="1:15">
      <c r="A30" t="s">
        <v>155</v>
      </c>
      <c r="B30" s="80">
        <f t="shared" ref="B30:H30" si="26">((B7-B17)^2)/B17</f>
        <v>3.5826846002001846E-4</v>
      </c>
      <c r="C30" s="80">
        <f t="shared" si="26"/>
        <v>1.0287427605307664</v>
      </c>
      <c r="D30" s="80">
        <f t="shared" si="26"/>
        <v>0.43081190378667711</v>
      </c>
      <c r="E30" s="80">
        <f t="shared" si="26"/>
        <v>3.7130956142919377E-3</v>
      </c>
      <c r="F30" s="80">
        <f t="shared" si="26"/>
        <v>7.6115121999592104</v>
      </c>
      <c r="G30" s="80">
        <f t="shared" si="26"/>
        <v>0.31806620516404716</v>
      </c>
      <c r="H30" s="80">
        <f t="shared" si="26"/>
        <v>2.3737638224924598</v>
      </c>
      <c r="I30" s="12">
        <f t="shared" si="22"/>
        <v>11.766968256007473</v>
      </c>
    </row>
    <row r="31" spans="1:15">
      <c r="A31" t="s">
        <v>156</v>
      </c>
      <c r="B31" s="80">
        <f t="shared" ref="B31:H31" si="27">((B8-B18)^2)/B18</f>
        <v>2.8530035619344085E-3</v>
      </c>
      <c r="C31" s="80">
        <f t="shared" si="27"/>
        <v>1.7227128191518903</v>
      </c>
      <c r="D31" s="80">
        <f t="shared" si="27"/>
        <v>6.5298879394877302E-2</v>
      </c>
      <c r="E31" s="80">
        <f t="shared" si="27"/>
        <v>3.7073200183882347</v>
      </c>
      <c r="F31" s="80">
        <f t="shared" si="27"/>
        <v>1.8091328034128153</v>
      </c>
      <c r="G31" s="80">
        <f t="shared" si="27"/>
        <v>0.17289389076949835</v>
      </c>
      <c r="H31" s="80">
        <f t="shared" si="27"/>
        <v>7.1366646990388247</v>
      </c>
      <c r="I31" s="12">
        <f t="shared" si="22"/>
        <v>14.616876113718074</v>
      </c>
    </row>
    <row r="32" spans="1:15">
      <c r="A32" t="s">
        <v>159</v>
      </c>
      <c r="B32" s="12">
        <f>SUM(B25:B31)</f>
        <v>3.2442327784724871</v>
      </c>
      <c r="C32" s="12">
        <f t="shared" ref="C32" si="28">SUM(C25:C31)</f>
        <v>8.2797891039754461</v>
      </c>
      <c r="D32" s="12">
        <f t="shared" ref="D32" si="29">SUM(D25:D31)</f>
        <v>4.3798702323039533</v>
      </c>
      <c r="E32" s="12">
        <f t="shared" ref="E32" si="30">SUM(E25:E31)</f>
        <v>17.50604967931589</v>
      </c>
      <c r="F32" s="12">
        <f t="shared" ref="F32" si="31">SUM(F25:F31)</f>
        <v>13.86356385080561</v>
      </c>
      <c r="G32" s="12">
        <f t="shared" ref="G32" si="32">SUM(G25:G31)</f>
        <v>1.909014687956919</v>
      </c>
      <c r="H32" s="12">
        <f t="shared" ref="H32" si="33">SUM(H25:H31)</f>
        <v>15.855091064714166</v>
      </c>
      <c r="I32" s="65">
        <f t="shared" ref="I32" si="34">SUM(I25:I31)</f>
        <v>65.037611397544467</v>
      </c>
    </row>
    <row r="34" spans="1:4">
      <c r="A34" t="s">
        <v>164</v>
      </c>
      <c r="B34" t="s">
        <v>165</v>
      </c>
      <c r="D34" t="s">
        <v>166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="90" zoomScaleNormal="90" workbookViewId="0">
      <selection activeCell="A47" sqref="A47:B50"/>
    </sheetView>
  </sheetViews>
  <sheetFormatPr defaultRowHeight="15"/>
  <sheetData>
    <row r="1" spans="1:2">
      <c r="A1">
        <v>43</v>
      </c>
      <c r="B1" t="s">
        <v>136</v>
      </c>
    </row>
    <row r="2" spans="1:2">
      <c r="A2">
        <v>45</v>
      </c>
      <c r="B2" t="s">
        <v>136</v>
      </c>
    </row>
    <row r="3" spans="1:2">
      <c r="A3">
        <v>48</v>
      </c>
      <c r="B3" t="s">
        <v>136</v>
      </c>
    </row>
    <row r="4" spans="1:2">
      <c r="A4">
        <v>70</v>
      </c>
      <c r="B4" t="s">
        <v>136</v>
      </c>
    </row>
    <row r="5" spans="1:2">
      <c r="A5">
        <v>132</v>
      </c>
      <c r="B5" t="s">
        <v>136</v>
      </c>
    </row>
    <row r="6" spans="1:2">
      <c r="A6">
        <v>141</v>
      </c>
      <c r="B6" t="s">
        <v>136</v>
      </c>
    </row>
    <row r="7" spans="1:2">
      <c r="A7">
        <v>147</v>
      </c>
      <c r="B7" t="s">
        <v>136</v>
      </c>
    </row>
    <row r="9" spans="1:2">
      <c r="A9">
        <v>52</v>
      </c>
      <c r="B9" t="s">
        <v>2</v>
      </c>
    </row>
    <row r="10" spans="1:2">
      <c r="A10">
        <v>136</v>
      </c>
      <c r="B10" t="s">
        <v>2</v>
      </c>
    </row>
    <row r="12" spans="1:2">
      <c r="A12">
        <v>47</v>
      </c>
      <c r="B12" t="s">
        <v>3</v>
      </c>
    </row>
    <row r="13" spans="1:2">
      <c r="A13">
        <v>49</v>
      </c>
      <c r="B13" t="s">
        <v>3</v>
      </c>
    </row>
    <row r="14" spans="1:2">
      <c r="A14">
        <v>53</v>
      </c>
      <c r="B14" t="s">
        <v>3</v>
      </c>
    </row>
    <row r="15" spans="1:2">
      <c r="A15">
        <v>60</v>
      </c>
      <c r="B15" t="s">
        <v>3</v>
      </c>
    </row>
    <row r="16" spans="1:2">
      <c r="A16">
        <v>61</v>
      </c>
      <c r="B16" t="s">
        <v>3</v>
      </c>
    </row>
    <row r="17" spans="1:2">
      <c r="A17">
        <v>62</v>
      </c>
      <c r="B17" t="s">
        <v>3</v>
      </c>
    </row>
    <row r="18" spans="1:2">
      <c r="A18">
        <v>63</v>
      </c>
      <c r="B18" t="s">
        <v>3</v>
      </c>
    </row>
    <row r="19" spans="1:2">
      <c r="A19">
        <v>65</v>
      </c>
      <c r="B19" t="s">
        <v>3</v>
      </c>
    </row>
    <row r="20" spans="1:2">
      <c r="A20">
        <v>67</v>
      </c>
      <c r="B20" t="s">
        <v>3</v>
      </c>
    </row>
    <row r="21" spans="1:2">
      <c r="A21">
        <v>135</v>
      </c>
      <c r="B21" t="s">
        <v>3</v>
      </c>
    </row>
    <row r="23" spans="1:2">
      <c r="A23">
        <v>50</v>
      </c>
      <c r="B23" t="s">
        <v>32</v>
      </c>
    </row>
    <row r="24" spans="1:2">
      <c r="A24">
        <v>55</v>
      </c>
      <c r="B24" t="s">
        <v>32</v>
      </c>
    </row>
    <row r="25" spans="1:2">
      <c r="A25">
        <v>64</v>
      </c>
      <c r="B25" t="s">
        <v>32</v>
      </c>
    </row>
    <row r="26" spans="1:2">
      <c r="A26">
        <v>66</v>
      </c>
      <c r="B26" t="s">
        <v>32</v>
      </c>
    </row>
    <row r="27" spans="1:2">
      <c r="A27">
        <v>68</v>
      </c>
      <c r="B27" t="s">
        <v>32</v>
      </c>
    </row>
    <row r="28" spans="1:2">
      <c r="A28">
        <v>69</v>
      </c>
      <c r="B28" t="s">
        <v>32</v>
      </c>
    </row>
    <row r="29" spans="1:2">
      <c r="A29">
        <v>71</v>
      </c>
      <c r="B29" t="s">
        <v>32</v>
      </c>
    </row>
    <row r="30" spans="1:2">
      <c r="A30">
        <v>134</v>
      </c>
      <c r="B30" t="s">
        <v>32</v>
      </c>
    </row>
    <row r="31" spans="1:2">
      <c r="A31">
        <v>140</v>
      </c>
      <c r="B31" t="s">
        <v>32</v>
      </c>
    </row>
    <row r="33" spans="1:2">
      <c r="A33">
        <v>42</v>
      </c>
      <c r="B33" t="s">
        <v>135</v>
      </c>
    </row>
    <row r="34" spans="1:2">
      <c r="A34">
        <v>51</v>
      </c>
      <c r="B34" t="s">
        <v>135</v>
      </c>
    </row>
    <row r="35" spans="1:2">
      <c r="A35">
        <v>54</v>
      </c>
      <c r="B35" t="s">
        <v>135</v>
      </c>
    </row>
    <row r="36" spans="1:2">
      <c r="A36">
        <v>56</v>
      </c>
      <c r="B36" t="s">
        <v>135</v>
      </c>
    </row>
    <row r="37" spans="1:2">
      <c r="A37">
        <v>59</v>
      </c>
      <c r="B37" t="s">
        <v>135</v>
      </c>
    </row>
    <row r="38" spans="1:2">
      <c r="A38">
        <v>126</v>
      </c>
      <c r="B38" t="s">
        <v>135</v>
      </c>
    </row>
    <row r="39" spans="1:2">
      <c r="A39">
        <v>131</v>
      </c>
      <c r="B39" t="s">
        <v>135</v>
      </c>
    </row>
    <row r="40" spans="1:2">
      <c r="A40">
        <v>142</v>
      </c>
      <c r="B40" t="s">
        <v>135</v>
      </c>
    </row>
    <row r="42" spans="1:2">
      <c r="A42">
        <v>46</v>
      </c>
      <c r="B42" t="s">
        <v>16</v>
      </c>
    </row>
    <row r="43" spans="1:2">
      <c r="A43">
        <v>58</v>
      </c>
      <c r="B43" t="s">
        <v>16</v>
      </c>
    </row>
    <row r="44" spans="1:2">
      <c r="A44">
        <v>133</v>
      </c>
      <c r="B44" t="s">
        <v>16</v>
      </c>
    </row>
    <row r="45" spans="1:2">
      <c r="A45">
        <v>139</v>
      </c>
      <c r="B45" t="s">
        <v>16</v>
      </c>
    </row>
    <row r="47" spans="1:2">
      <c r="A47">
        <v>57</v>
      </c>
      <c r="B47" t="s">
        <v>134</v>
      </c>
    </row>
    <row r="48" spans="1:2">
      <c r="A48">
        <v>130</v>
      </c>
      <c r="B48" t="s">
        <v>134</v>
      </c>
    </row>
    <row r="49" spans="1:2">
      <c r="A49">
        <v>146</v>
      </c>
      <c r="B49" t="s">
        <v>134</v>
      </c>
    </row>
  </sheetData>
  <sortState ref="A1:B43">
    <sortCondition ref="B1:B4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topLeftCell="A4" zoomScale="80" zoomScaleNormal="80" workbookViewId="0">
      <selection activeCell="B16" sqref="B16:B81"/>
    </sheetView>
  </sheetViews>
  <sheetFormatPr defaultRowHeight="15"/>
  <sheetData>
    <row r="1" spans="1:14">
      <c r="A1">
        <v>206</v>
      </c>
      <c r="B1" t="s">
        <v>136</v>
      </c>
      <c r="C1">
        <v>204</v>
      </c>
      <c r="D1" t="s">
        <v>2</v>
      </c>
      <c r="E1">
        <v>205</v>
      </c>
      <c r="F1" t="s">
        <v>3</v>
      </c>
      <c r="G1">
        <v>202</v>
      </c>
      <c r="H1" t="s">
        <v>32</v>
      </c>
      <c r="I1">
        <v>207</v>
      </c>
      <c r="J1" t="s">
        <v>135</v>
      </c>
      <c r="K1">
        <v>203</v>
      </c>
      <c r="L1" t="s">
        <v>16</v>
      </c>
      <c r="M1">
        <v>201</v>
      </c>
      <c r="N1" t="s">
        <v>134</v>
      </c>
    </row>
    <row r="2" spans="1:14">
      <c r="A2">
        <v>212</v>
      </c>
      <c r="B2" t="s">
        <v>136</v>
      </c>
      <c r="C2">
        <v>213</v>
      </c>
      <c r="D2" t="s">
        <v>2</v>
      </c>
      <c r="E2">
        <v>211</v>
      </c>
      <c r="F2" t="s">
        <v>3</v>
      </c>
      <c r="G2">
        <v>209</v>
      </c>
      <c r="H2" t="s">
        <v>32</v>
      </c>
      <c r="I2">
        <v>214</v>
      </c>
      <c r="J2" t="s">
        <v>135</v>
      </c>
      <c r="K2">
        <v>208</v>
      </c>
      <c r="L2" t="s">
        <v>16</v>
      </c>
      <c r="M2">
        <v>210</v>
      </c>
      <c r="N2" t="s">
        <v>134</v>
      </c>
    </row>
    <row r="3" spans="1:14">
      <c r="A3">
        <v>220</v>
      </c>
      <c r="B3" t="s">
        <v>136</v>
      </c>
      <c r="C3">
        <v>216</v>
      </c>
      <c r="D3" t="s">
        <v>2</v>
      </c>
      <c r="E3">
        <v>221</v>
      </c>
      <c r="F3" t="s">
        <v>3</v>
      </c>
      <c r="G3">
        <v>217</v>
      </c>
      <c r="H3" t="s">
        <v>32</v>
      </c>
      <c r="I3">
        <v>215</v>
      </c>
      <c r="J3" t="s">
        <v>135</v>
      </c>
      <c r="K3">
        <v>218</v>
      </c>
      <c r="L3" t="s">
        <v>16</v>
      </c>
      <c r="M3">
        <v>219</v>
      </c>
      <c r="N3" t="s">
        <v>134</v>
      </c>
    </row>
    <row r="4" spans="1:14">
      <c r="A4">
        <v>223</v>
      </c>
      <c r="B4" t="s">
        <v>136</v>
      </c>
      <c r="C4">
        <v>224</v>
      </c>
      <c r="D4" t="s">
        <v>2</v>
      </c>
      <c r="E4">
        <v>225</v>
      </c>
      <c r="F4" t="s">
        <v>3</v>
      </c>
      <c r="G4">
        <v>227</v>
      </c>
      <c r="H4" t="s">
        <v>32</v>
      </c>
      <c r="I4">
        <v>222</v>
      </c>
      <c r="J4" t="s">
        <v>135</v>
      </c>
      <c r="K4">
        <v>226</v>
      </c>
      <c r="L4" t="s">
        <v>16</v>
      </c>
      <c r="M4">
        <v>228</v>
      </c>
      <c r="N4" t="s">
        <v>134</v>
      </c>
    </row>
    <row r="5" spans="1:14">
      <c r="A5">
        <v>229</v>
      </c>
      <c r="B5" t="s">
        <v>136</v>
      </c>
      <c r="C5">
        <v>232</v>
      </c>
      <c r="D5" t="s">
        <v>2</v>
      </c>
      <c r="E5">
        <v>231</v>
      </c>
      <c r="F5" t="s">
        <v>3</v>
      </c>
      <c r="G5">
        <v>230</v>
      </c>
      <c r="H5" t="s">
        <v>32</v>
      </c>
      <c r="I5">
        <v>235</v>
      </c>
      <c r="J5" t="s">
        <v>135</v>
      </c>
      <c r="K5">
        <v>233</v>
      </c>
      <c r="L5" t="s">
        <v>16</v>
      </c>
      <c r="M5">
        <v>236</v>
      </c>
      <c r="N5" t="s">
        <v>134</v>
      </c>
    </row>
    <row r="6" spans="1:14">
      <c r="A6">
        <v>240</v>
      </c>
      <c r="B6" t="s">
        <v>136</v>
      </c>
      <c r="C6">
        <v>241</v>
      </c>
      <c r="D6" t="s">
        <v>2</v>
      </c>
      <c r="E6">
        <v>238</v>
      </c>
      <c r="F6" t="s">
        <v>3</v>
      </c>
      <c r="G6">
        <v>237</v>
      </c>
      <c r="H6" t="s">
        <v>32</v>
      </c>
      <c r="I6">
        <v>239</v>
      </c>
      <c r="J6" t="s">
        <v>135</v>
      </c>
      <c r="K6">
        <v>234</v>
      </c>
      <c r="L6" t="s">
        <v>16</v>
      </c>
      <c r="M6">
        <v>245</v>
      </c>
      <c r="N6" t="s">
        <v>134</v>
      </c>
    </row>
    <row r="7" spans="1:14">
      <c r="A7">
        <v>246</v>
      </c>
      <c r="B7" t="s">
        <v>136</v>
      </c>
      <c r="C7">
        <v>243</v>
      </c>
      <c r="D7" t="s">
        <v>2</v>
      </c>
      <c r="E7">
        <v>248</v>
      </c>
      <c r="F7" t="s">
        <v>3</v>
      </c>
      <c r="G7">
        <v>247</v>
      </c>
      <c r="H7" t="s">
        <v>32</v>
      </c>
      <c r="I7">
        <v>249</v>
      </c>
      <c r="J7" t="s">
        <v>135</v>
      </c>
      <c r="K7">
        <v>242</v>
      </c>
      <c r="L7" t="s">
        <v>16</v>
      </c>
      <c r="M7">
        <v>250</v>
      </c>
      <c r="N7" t="s">
        <v>134</v>
      </c>
    </row>
    <row r="8" spans="1:14">
      <c r="A8">
        <v>253</v>
      </c>
      <c r="B8" t="s">
        <v>136</v>
      </c>
      <c r="C8">
        <v>251</v>
      </c>
      <c r="D8" t="s">
        <v>2</v>
      </c>
      <c r="E8">
        <v>254</v>
      </c>
      <c r="F8" t="s">
        <v>3</v>
      </c>
      <c r="G8">
        <v>252</v>
      </c>
      <c r="H8" t="s">
        <v>32</v>
      </c>
      <c r="I8">
        <v>257</v>
      </c>
      <c r="J8" t="s">
        <v>135</v>
      </c>
      <c r="K8">
        <v>244</v>
      </c>
      <c r="L8" t="s">
        <v>16</v>
      </c>
      <c r="M8">
        <v>264</v>
      </c>
      <c r="N8" t="s">
        <v>134</v>
      </c>
    </row>
    <row r="9" spans="1:14">
      <c r="A9">
        <v>262</v>
      </c>
      <c r="B9" t="s">
        <v>136</v>
      </c>
      <c r="C9">
        <v>259</v>
      </c>
      <c r="D9" t="s">
        <v>2</v>
      </c>
      <c r="E9">
        <v>258</v>
      </c>
      <c r="F9" t="s">
        <v>3</v>
      </c>
      <c r="G9">
        <v>260</v>
      </c>
      <c r="H9" t="s">
        <v>32</v>
      </c>
      <c r="K9">
        <v>255</v>
      </c>
      <c r="L9" t="s">
        <v>16</v>
      </c>
    </row>
    <row r="10" spans="1:14">
      <c r="C10">
        <v>265</v>
      </c>
      <c r="D10" t="s">
        <v>2</v>
      </c>
      <c r="E10">
        <v>266</v>
      </c>
      <c r="F10" t="s">
        <v>3</v>
      </c>
      <c r="G10">
        <v>261</v>
      </c>
      <c r="H10" t="s">
        <v>32</v>
      </c>
      <c r="K10">
        <v>256</v>
      </c>
      <c r="L10" t="s">
        <v>16</v>
      </c>
    </row>
    <row r="11" spans="1:14">
      <c r="K11">
        <v>263</v>
      </c>
      <c r="L11" t="s">
        <v>16</v>
      </c>
    </row>
    <row r="16" spans="1:14">
      <c r="A16">
        <v>201</v>
      </c>
      <c r="B16" t="s">
        <v>134</v>
      </c>
    </row>
    <row r="17" spans="1:2">
      <c r="A17">
        <v>202</v>
      </c>
      <c r="B17" t="s">
        <v>32</v>
      </c>
    </row>
    <row r="18" spans="1:2">
      <c r="A18">
        <v>203</v>
      </c>
      <c r="B18" t="s">
        <v>16</v>
      </c>
    </row>
    <row r="19" spans="1:2">
      <c r="A19">
        <v>204</v>
      </c>
      <c r="B19" t="s">
        <v>2</v>
      </c>
    </row>
    <row r="20" spans="1:2">
      <c r="A20">
        <v>205</v>
      </c>
      <c r="B20" t="s">
        <v>3</v>
      </c>
    </row>
    <row r="21" spans="1:2">
      <c r="A21">
        <v>206</v>
      </c>
      <c r="B21" t="s">
        <v>136</v>
      </c>
    </row>
    <row r="22" spans="1:2">
      <c r="A22">
        <v>207</v>
      </c>
      <c r="B22" t="s">
        <v>135</v>
      </c>
    </row>
    <row r="23" spans="1:2">
      <c r="A23">
        <v>208</v>
      </c>
      <c r="B23" t="s">
        <v>16</v>
      </c>
    </row>
    <row r="24" spans="1:2">
      <c r="A24">
        <v>209</v>
      </c>
      <c r="B24" t="s">
        <v>32</v>
      </c>
    </row>
    <row r="25" spans="1:2">
      <c r="A25">
        <v>210</v>
      </c>
      <c r="B25" t="s">
        <v>134</v>
      </c>
    </row>
    <row r="26" spans="1:2">
      <c r="A26">
        <v>211</v>
      </c>
      <c r="B26" t="s">
        <v>3</v>
      </c>
    </row>
    <row r="27" spans="1:2">
      <c r="A27">
        <v>212</v>
      </c>
      <c r="B27" t="s">
        <v>136</v>
      </c>
    </row>
    <row r="28" spans="1:2">
      <c r="A28">
        <v>213</v>
      </c>
      <c r="B28" t="s">
        <v>2</v>
      </c>
    </row>
    <row r="29" spans="1:2">
      <c r="A29">
        <v>214</v>
      </c>
      <c r="B29" t="s">
        <v>135</v>
      </c>
    </row>
    <row r="30" spans="1:2">
      <c r="A30">
        <v>215</v>
      </c>
      <c r="B30" t="s">
        <v>135</v>
      </c>
    </row>
    <row r="31" spans="1:2">
      <c r="A31">
        <v>216</v>
      </c>
      <c r="B31" t="s">
        <v>2</v>
      </c>
    </row>
    <row r="32" spans="1:2">
      <c r="A32">
        <v>217</v>
      </c>
      <c r="B32" t="s">
        <v>32</v>
      </c>
    </row>
    <row r="33" spans="1:2">
      <c r="A33">
        <v>218</v>
      </c>
      <c r="B33" t="s">
        <v>16</v>
      </c>
    </row>
    <row r="34" spans="1:2">
      <c r="A34">
        <v>219</v>
      </c>
      <c r="B34" t="s">
        <v>134</v>
      </c>
    </row>
    <row r="35" spans="1:2">
      <c r="A35">
        <v>220</v>
      </c>
      <c r="B35" t="s">
        <v>136</v>
      </c>
    </row>
    <row r="36" spans="1:2">
      <c r="A36">
        <v>221</v>
      </c>
      <c r="B36" t="s">
        <v>3</v>
      </c>
    </row>
    <row r="37" spans="1:2">
      <c r="A37">
        <v>222</v>
      </c>
      <c r="B37" t="s">
        <v>135</v>
      </c>
    </row>
    <row r="38" spans="1:2">
      <c r="A38">
        <v>223</v>
      </c>
      <c r="B38" t="s">
        <v>136</v>
      </c>
    </row>
    <row r="39" spans="1:2">
      <c r="A39">
        <v>224</v>
      </c>
      <c r="B39" t="s">
        <v>2</v>
      </c>
    </row>
    <row r="40" spans="1:2">
      <c r="A40">
        <v>225</v>
      </c>
      <c r="B40" t="s">
        <v>3</v>
      </c>
    </row>
    <row r="41" spans="1:2">
      <c r="A41">
        <v>226</v>
      </c>
      <c r="B41" t="s">
        <v>16</v>
      </c>
    </row>
    <row r="42" spans="1:2">
      <c r="A42">
        <v>227</v>
      </c>
      <c r="B42" t="s">
        <v>32</v>
      </c>
    </row>
    <row r="43" spans="1:2">
      <c r="A43">
        <v>228</v>
      </c>
      <c r="B43" t="s">
        <v>134</v>
      </c>
    </row>
    <row r="44" spans="1:2">
      <c r="A44">
        <v>229</v>
      </c>
      <c r="B44" t="s">
        <v>136</v>
      </c>
    </row>
    <row r="45" spans="1:2">
      <c r="A45">
        <v>230</v>
      </c>
      <c r="B45" t="s">
        <v>32</v>
      </c>
    </row>
    <row r="46" spans="1:2">
      <c r="A46">
        <v>231</v>
      </c>
      <c r="B46" t="s">
        <v>3</v>
      </c>
    </row>
    <row r="47" spans="1:2">
      <c r="A47">
        <v>232</v>
      </c>
      <c r="B47" t="s">
        <v>2</v>
      </c>
    </row>
    <row r="48" spans="1:2">
      <c r="A48">
        <v>233</v>
      </c>
      <c r="B48" t="s">
        <v>16</v>
      </c>
    </row>
    <row r="49" spans="1:2">
      <c r="A49">
        <v>234</v>
      </c>
      <c r="B49" t="s">
        <v>16</v>
      </c>
    </row>
    <row r="50" spans="1:2">
      <c r="A50">
        <v>235</v>
      </c>
      <c r="B50" t="s">
        <v>135</v>
      </c>
    </row>
    <row r="51" spans="1:2">
      <c r="A51">
        <v>236</v>
      </c>
      <c r="B51" t="s">
        <v>134</v>
      </c>
    </row>
    <row r="52" spans="1:2">
      <c r="A52">
        <v>237</v>
      </c>
      <c r="B52" t="s">
        <v>32</v>
      </c>
    </row>
    <row r="53" spans="1:2">
      <c r="A53">
        <v>238</v>
      </c>
      <c r="B53" t="s">
        <v>3</v>
      </c>
    </row>
    <row r="54" spans="1:2">
      <c r="A54">
        <v>239</v>
      </c>
      <c r="B54" t="s">
        <v>135</v>
      </c>
    </row>
    <row r="55" spans="1:2">
      <c r="A55">
        <v>240</v>
      </c>
      <c r="B55" t="s">
        <v>136</v>
      </c>
    </row>
    <row r="56" spans="1:2">
      <c r="A56">
        <v>241</v>
      </c>
      <c r="B56" t="s">
        <v>2</v>
      </c>
    </row>
    <row r="57" spans="1:2">
      <c r="A57">
        <v>242</v>
      </c>
      <c r="B57" t="s">
        <v>16</v>
      </c>
    </row>
    <row r="58" spans="1:2">
      <c r="A58">
        <v>243</v>
      </c>
      <c r="B58" t="s">
        <v>2</v>
      </c>
    </row>
    <row r="59" spans="1:2">
      <c r="A59">
        <v>244</v>
      </c>
      <c r="B59" t="s">
        <v>16</v>
      </c>
    </row>
    <row r="60" spans="1:2">
      <c r="A60">
        <v>245</v>
      </c>
      <c r="B60" t="s">
        <v>134</v>
      </c>
    </row>
    <row r="61" spans="1:2">
      <c r="A61">
        <v>246</v>
      </c>
      <c r="B61" t="s">
        <v>136</v>
      </c>
    </row>
    <row r="62" spans="1:2">
      <c r="A62">
        <v>247</v>
      </c>
      <c r="B62" t="s">
        <v>32</v>
      </c>
    </row>
    <row r="63" spans="1:2">
      <c r="A63">
        <v>248</v>
      </c>
      <c r="B63" t="s">
        <v>3</v>
      </c>
    </row>
    <row r="64" spans="1:2">
      <c r="A64">
        <v>249</v>
      </c>
      <c r="B64" t="s">
        <v>135</v>
      </c>
    </row>
    <row r="65" spans="1:2">
      <c r="A65">
        <v>250</v>
      </c>
      <c r="B65" t="s">
        <v>134</v>
      </c>
    </row>
    <row r="66" spans="1:2">
      <c r="A66">
        <v>251</v>
      </c>
      <c r="B66" t="s">
        <v>2</v>
      </c>
    </row>
    <row r="67" spans="1:2">
      <c r="A67">
        <v>252</v>
      </c>
      <c r="B67" t="s">
        <v>32</v>
      </c>
    </row>
    <row r="68" spans="1:2">
      <c r="A68">
        <v>253</v>
      </c>
      <c r="B68" t="s">
        <v>136</v>
      </c>
    </row>
    <row r="69" spans="1:2">
      <c r="A69">
        <v>254</v>
      </c>
      <c r="B69" t="s">
        <v>3</v>
      </c>
    </row>
    <row r="70" spans="1:2">
      <c r="A70">
        <v>255</v>
      </c>
      <c r="B70" t="s">
        <v>16</v>
      </c>
    </row>
    <row r="71" spans="1:2">
      <c r="A71">
        <v>256</v>
      </c>
      <c r="B71" t="s">
        <v>16</v>
      </c>
    </row>
    <row r="72" spans="1:2">
      <c r="A72">
        <v>257</v>
      </c>
      <c r="B72" t="s">
        <v>135</v>
      </c>
    </row>
    <row r="73" spans="1:2">
      <c r="A73">
        <v>258</v>
      </c>
      <c r="B73" t="s">
        <v>3</v>
      </c>
    </row>
    <row r="74" spans="1:2">
      <c r="A74">
        <v>259</v>
      </c>
      <c r="B74" t="s">
        <v>2</v>
      </c>
    </row>
    <row r="75" spans="1:2">
      <c r="A75">
        <v>260</v>
      </c>
      <c r="B75" t="s">
        <v>32</v>
      </c>
    </row>
    <row r="76" spans="1:2">
      <c r="A76">
        <v>261</v>
      </c>
      <c r="B76" t="s">
        <v>32</v>
      </c>
    </row>
    <row r="77" spans="1:2">
      <c r="A77">
        <v>262</v>
      </c>
      <c r="B77" t="s">
        <v>136</v>
      </c>
    </row>
    <row r="78" spans="1:2">
      <c r="A78">
        <v>263</v>
      </c>
      <c r="B78" t="s">
        <v>16</v>
      </c>
    </row>
    <row r="79" spans="1:2">
      <c r="A79">
        <v>264</v>
      </c>
      <c r="B79" t="s">
        <v>134</v>
      </c>
    </row>
    <row r="80" spans="1:2">
      <c r="A80">
        <v>265</v>
      </c>
      <c r="B80" t="s">
        <v>2</v>
      </c>
    </row>
    <row r="81" spans="1:2">
      <c r="A81">
        <v>266</v>
      </c>
      <c r="B81" t="s">
        <v>3</v>
      </c>
    </row>
  </sheetData>
  <sortState ref="A16:B81">
    <sortCondition ref="A16:A8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sqref="A1:B32"/>
    </sheetView>
  </sheetViews>
  <sheetFormatPr defaultRowHeight="15"/>
  <cols>
    <col min="1" max="1" width="4" customWidth="1"/>
    <col min="2" max="2" width="9.42578125" bestFit="1" customWidth="1"/>
  </cols>
  <sheetData>
    <row r="1" spans="1:2">
      <c r="A1" s="97">
        <v>22</v>
      </c>
      <c r="B1" s="97" t="s">
        <v>135</v>
      </c>
    </row>
    <row r="2" spans="1:2">
      <c r="A2" s="97">
        <v>23</v>
      </c>
      <c r="B2" s="97" t="s">
        <v>3</v>
      </c>
    </row>
    <row r="3" spans="1:2">
      <c r="A3" s="97">
        <v>24</v>
      </c>
      <c r="B3" s="97" t="s">
        <v>134</v>
      </c>
    </row>
    <row r="4" spans="1:2">
      <c r="A4" s="97">
        <v>25</v>
      </c>
      <c r="B4" s="97" t="s">
        <v>134</v>
      </c>
    </row>
    <row r="5" spans="1:2">
      <c r="A5" s="97">
        <v>26</v>
      </c>
      <c r="B5" s="97" t="s">
        <v>16</v>
      </c>
    </row>
    <row r="6" spans="1:2">
      <c r="A6" s="97">
        <v>27</v>
      </c>
      <c r="B6" s="97" t="s">
        <v>134</v>
      </c>
    </row>
    <row r="7" spans="1:2">
      <c r="A7" s="97">
        <v>28</v>
      </c>
      <c r="B7" s="97" t="s">
        <v>136</v>
      </c>
    </row>
    <row r="8" spans="1:2">
      <c r="A8" s="97">
        <v>29</v>
      </c>
      <c r="B8" s="97" t="s">
        <v>16</v>
      </c>
    </row>
    <row r="9" spans="1:2">
      <c r="A9" s="97">
        <v>30</v>
      </c>
      <c r="B9" s="97" t="s">
        <v>136</v>
      </c>
    </row>
    <row r="10" spans="1:2">
      <c r="A10" s="97">
        <v>31</v>
      </c>
      <c r="B10" s="97" t="s">
        <v>32</v>
      </c>
    </row>
    <row r="11" spans="1:2">
      <c r="A11" s="97">
        <v>32</v>
      </c>
      <c r="B11" s="97" t="s">
        <v>32</v>
      </c>
    </row>
    <row r="12" spans="1:2">
      <c r="A12" s="97">
        <v>33</v>
      </c>
      <c r="B12" s="97" t="s">
        <v>2</v>
      </c>
    </row>
    <row r="13" spans="1:2">
      <c r="A13" s="97">
        <v>34</v>
      </c>
      <c r="B13" s="97" t="s">
        <v>32</v>
      </c>
    </row>
    <row r="14" spans="1:2">
      <c r="A14" s="97">
        <v>35</v>
      </c>
      <c r="B14" s="97" t="s">
        <v>183</v>
      </c>
    </row>
    <row r="15" spans="1:2">
      <c r="A15" s="97">
        <v>36</v>
      </c>
      <c r="B15" s="97" t="s">
        <v>197</v>
      </c>
    </row>
    <row r="16" spans="1:2">
      <c r="A16" s="97">
        <v>37</v>
      </c>
      <c r="B16" s="97" t="s">
        <v>2</v>
      </c>
    </row>
    <row r="17" spans="1:2">
      <c r="A17" s="97">
        <v>38</v>
      </c>
      <c r="B17" s="97" t="s">
        <v>183</v>
      </c>
    </row>
    <row r="18" spans="1:2">
      <c r="A18" s="97">
        <v>39</v>
      </c>
      <c r="B18" s="97" t="s">
        <v>2</v>
      </c>
    </row>
    <row r="19" spans="1:2">
      <c r="A19" s="97">
        <v>40</v>
      </c>
      <c r="B19" s="97" t="s">
        <v>16</v>
      </c>
    </row>
    <row r="20" spans="1:2">
      <c r="A20" s="97">
        <v>41</v>
      </c>
      <c r="B20" s="97" t="s">
        <v>3</v>
      </c>
    </row>
    <row r="21" spans="1:2">
      <c r="A21" s="97">
        <v>44</v>
      </c>
      <c r="B21" s="97" t="s">
        <v>197</v>
      </c>
    </row>
    <row r="22" spans="1:2">
      <c r="A22" s="97">
        <v>123</v>
      </c>
      <c r="B22" s="97" t="s">
        <v>182</v>
      </c>
    </row>
    <row r="23" spans="1:2">
      <c r="A23" s="97">
        <v>124</v>
      </c>
      <c r="B23" s="97" t="s">
        <v>134</v>
      </c>
    </row>
    <row r="24" spans="1:2">
      <c r="A24" s="97">
        <v>125</v>
      </c>
      <c r="B24" s="97" t="s">
        <v>32</v>
      </c>
    </row>
    <row r="25" spans="1:2">
      <c r="A25" s="97">
        <v>127</v>
      </c>
      <c r="B25" s="97" t="s">
        <v>200</v>
      </c>
    </row>
    <row r="26" spans="1:2">
      <c r="A26" s="97">
        <v>128</v>
      </c>
      <c r="B26" s="97" t="s">
        <v>227</v>
      </c>
    </row>
    <row r="27" spans="1:2">
      <c r="A27" s="97">
        <v>129</v>
      </c>
      <c r="B27" s="97" t="s">
        <v>182</v>
      </c>
    </row>
    <row r="28" spans="1:2">
      <c r="A28" s="97">
        <v>137</v>
      </c>
      <c r="B28" s="97" t="s">
        <v>209</v>
      </c>
    </row>
    <row r="29" spans="1:2">
      <c r="A29" s="97">
        <v>138</v>
      </c>
      <c r="B29" s="97" t="s">
        <v>189</v>
      </c>
    </row>
    <row r="30" spans="1:2">
      <c r="A30" s="97">
        <v>143</v>
      </c>
      <c r="B30" s="97" t="s">
        <v>189</v>
      </c>
    </row>
    <row r="31" spans="1:2">
      <c r="A31" s="97">
        <v>144</v>
      </c>
      <c r="B31" s="97" t="s">
        <v>209</v>
      </c>
    </row>
    <row r="32" spans="1:2">
      <c r="A32" s="97">
        <v>145</v>
      </c>
      <c r="B32" s="97" t="s">
        <v>182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F29"/>
  <sheetViews>
    <sheetView tabSelected="1" zoomScale="80" zoomScaleNormal="80" workbookViewId="0">
      <selection activeCell="U39" sqref="U39"/>
    </sheetView>
  </sheetViews>
  <sheetFormatPr defaultRowHeight="15"/>
  <cols>
    <col min="1" max="2" width="10.5703125" bestFit="1" customWidth="1"/>
    <col min="3" max="3" width="8.7109375" bestFit="1" customWidth="1"/>
    <col min="4" max="4" width="10.5703125" bestFit="1" customWidth="1"/>
    <col min="5" max="11" width="3.42578125" bestFit="1" customWidth="1"/>
    <col min="12" max="13" width="4.42578125" bestFit="1" customWidth="1"/>
    <col min="14" max="14" width="22.28515625" bestFit="1" customWidth="1"/>
    <col min="15" max="15" width="24.85546875" bestFit="1" customWidth="1"/>
    <col min="16" max="17" width="4.42578125" bestFit="1" customWidth="1"/>
    <col min="18" max="23" width="3.42578125" bestFit="1" customWidth="1"/>
    <col min="24" max="24" width="4.42578125" bestFit="1" customWidth="1"/>
    <col min="25" max="25" width="10.28515625" bestFit="1" customWidth="1"/>
    <col min="27" max="27" width="10.5703125" bestFit="1" customWidth="1"/>
  </cols>
  <sheetData>
    <row r="1" spans="1:32">
      <c r="A1" s="94" t="s">
        <v>226</v>
      </c>
      <c r="B1" s="94"/>
      <c r="C1" s="96" t="s">
        <v>225</v>
      </c>
      <c r="D1" s="96"/>
      <c r="E1" s="94" t="s">
        <v>222</v>
      </c>
      <c r="F1" s="94" t="s">
        <v>221</v>
      </c>
      <c r="G1" s="94" t="s">
        <v>220</v>
      </c>
      <c r="H1" s="94" t="s">
        <v>219</v>
      </c>
      <c r="I1" s="94" t="s">
        <v>218</v>
      </c>
      <c r="J1" s="94" t="s">
        <v>217</v>
      </c>
      <c r="K1" s="94" t="s">
        <v>216</v>
      </c>
      <c r="L1" s="94" t="s">
        <v>215</v>
      </c>
      <c r="M1" s="94" t="s">
        <v>214</v>
      </c>
      <c r="N1" s="93" t="s">
        <v>224</v>
      </c>
      <c r="O1" s="92" t="s">
        <v>223</v>
      </c>
      <c r="P1" s="94" t="s">
        <v>222</v>
      </c>
      <c r="Q1" s="94" t="s">
        <v>221</v>
      </c>
      <c r="R1" s="94" t="s">
        <v>220</v>
      </c>
      <c r="S1" s="94" t="s">
        <v>219</v>
      </c>
      <c r="T1" s="94" t="s">
        <v>218</v>
      </c>
      <c r="U1" s="94" t="s">
        <v>217</v>
      </c>
      <c r="V1" s="94" t="s">
        <v>216</v>
      </c>
      <c r="W1" s="94" t="s">
        <v>215</v>
      </c>
      <c r="X1" s="94" t="s">
        <v>214</v>
      </c>
    </row>
    <row r="2" spans="1:32">
      <c r="A2" s="94" t="s">
        <v>213</v>
      </c>
      <c r="B2" s="94" t="s">
        <v>179</v>
      </c>
      <c r="C2" s="96">
        <v>1</v>
      </c>
      <c r="D2" s="96" t="s">
        <v>179</v>
      </c>
      <c r="E2" s="94">
        <v>1</v>
      </c>
      <c r="F2" s="94">
        <v>1</v>
      </c>
      <c r="G2" s="94">
        <v>20</v>
      </c>
      <c r="H2" s="94">
        <v>21</v>
      </c>
      <c r="I2" s="94">
        <v>10</v>
      </c>
      <c r="J2" s="94">
        <v>0</v>
      </c>
      <c r="K2" s="94">
        <v>1</v>
      </c>
      <c r="L2" s="94">
        <v>1</v>
      </c>
      <c r="M2" s="94">
        <v>1</v>
      </c>
      <c r="N2" s="93">
        <f t="shared" ref="N2:N22" si="0">COUNTIFS($E2:$M2,C2)</f>
        <v>5</v>
      </c>
      <c r="O2" s="95">
        <f t="shared" ref="O2:O22" si="1">((N2/9)*100)</f>
        <v>55.555555555555557</v>
      </c>
      <c r="P2" s="94">
        <f t="shared" ref="P2:X2" si="2">IF(E2=$C$2,1,0)</f>
        <v>1</v>
      </c>
      <c r="Q2" s="94">
        <f t="shared" si="2"/>
        <v>1</v>
      </c>
      <c r="R2" s="94">
        <f t="shared" si="2"/>
        <v>0</v>
      </c>
      <c r="S2" s="94">
        <f t="shared" si="2"/>
        <v>0</v>
      </c>
      <c r="T2" s="94">
        <f t="shared" si="2"/>
        <v>0</v>
      </c>
      <c r="U2" s="94">
        <f t="shared" si="2"/>
        <v>0</v>
      </c>
      <c r="V2" s="94">
        <f t="shared" si="2"/>
        <v>1</v>
      </c>
      <c r="W2" s="94">
        <f t="shared" si="2"/>
        <v>1</v>
      </c>
      <c r="X2" s="94">
        <f t="shared" si="2"/>
        <v>1</v>
      </c>
      <c r="AA2" s="96" t="s">
        <v>134</v>
      </c>
      <c r="AB2" s="80">
        <v>44.444444444444443</v>
      </c>
    </row>
    <row r="3" spans="1:32">
      <c r="A3" s="94" t="s">
        <v>212</v>
      </c>
      <c r="B3" s="94" t="s">
        <v>187</v>
      </c>
      <c r="C3" s="96">
        <v>12</v>
      </c>
      <c r="D3" s="96" t="s">
        <v>198</v>
      </c>
      <c r="E3" s="94">
        <v>12</v>
      </c>
      <c r="F3" s="94">
        <v>12</v>
      </c>
      <c r="G3" s="94">
        <v>17</v>
      </c>
      <c r="H3" s="94">
        <v>12</v>
      </c>
      <c r="I3" s="94">
        <v>8</v>
      </c>
      <c r="J3" s="94">
        <v>0</v>
      </c>
      <c r="K3" s="94">
        <v>12</v>
      </c>
      <c r="L3" s="94">
        <v>12</v>
      </c>
      <c r="M3" s="94">
        <v>12</v>
      </c>
      <c r="N3" s="93">
        <f t="shared" si="0"/>
        <v>6</v>
      </c>
      <c r="O3" s="95">
        <f t="shared" si="1"/>
        <v>66.666666666666657</v>
      </c>
      <c r="P3" s="94">
        <f t="shared" ref="P3:X3" si="3">IF(E3=$C$3,1,0)</f>
        <v>1</v>
      </c>
      <c r="Q3" s="94">
        <f t="shared" si="3"/>
        <v>1</v>
      </c>
      <c r="R3" s="94">
        <f t="shared" si="3"/>
        <v>0</v>
      </c>
      <c r="S3" s="94">
        <f t="shared" si="3"/>
        <v>1</v>
      </c>
      <c r="T3" s="94">
        <f t="shared" si="3"/>
        <v>0</v>
      </c>
      <c r="U3" s="94">
        <f t="shared" si="3"/>
        <v>0</v>
      </c>
      <c r="V3" s="94">
        <f t="shared" si="3"/>
        <v>1</v>
      </c>
      <c r="W3" s="94">
        <f t="shared" si="3"/>
        <v>1</v>
      </c>
      <c r="X3" s="94">
        <f t="shared" si="3"/>
        <v>1</v>
      </c>
      <c r="AA3" s="96" t="s">
        <v>179</v>
      </c>
      <c r="AB3" s="80">
        <v>55.555555555555557</v>
      </c>
    </row>
    <row r="4" spans="1:32">
      <c r="A4" s="94" t="s">
        <v>211</v>
      </c>
      <c r="B4" s="94" t="s">
        <v>185</v>
      </c>
      <c r="C4" s="96">
        <v>9</v>
      </c>
      <c r="D4" s="96" t="s">
        <v>203</v>
      </c>
      <c r="E4" s="94">
        <v>9</v>
      </c>
      <c r="F4" s="94">
        <v>9</v>
      </c>
      <c r="G4" s="94">
        <v>9</v>
      </c>
      <c r="H4" s="94">
        <v>9</v>
      </c>
      <c r="I4" s="94">
        <v>7</v>
      </c>
      <c r="J4" s="94">
        <v>9</v>
      </c>
      <c r="K4" s="94">
        <v>0</v>
      </c>
      <c r="L4" s="94">
        <v>9</v>
      </c>
      <c r="M4" s="94">
        <v>9</v>
      </c>
      <c r="N4" s="93">
        <f t="shared" si="0"/>
        <v>7</v>
      </c>
      <c r="O4" s="95">
        <f t="shared" si="1"/>
        <v>77.777777777777786</v>
      </c>
      <c r="P4" s="94">
        <f t="shared" ref="P4:X4" si="4">IF(E4=$C$4,1,0)</f>
        <v>1</v>
      </c>
      <c r="Q4" s="94">
        <f t="shared" si="4"/>
        <v>1</v>
      </c>
      <c r="R4" s="94">
        <f t="shared" si="4"/>
        <v>1</v>
      </c>
      <c r="S4" s="94">
        <f t="shared" si="4"/>
        <v>1</v>
      </c>
      <c r="T4" s="94">
        <f t="shared" si="4"/>
        <v>0</v>
      </c>
      <c r="U4" s="94">
        <f t="shared" si="4"/>
        <v>1</v>
      </c>
      <c r="V4" s="94">
        <f t="shared" si="4"/>
        <v>0</v>
      </c>
      <c r="W4" s="94">
        <f t="shared" si="4"/>
        <v>1</v>
      </c>
      <c r="X4" s="94">
        <f t="shared" si="4"/>
        <v>1</v>
      </c>
      <c r="AA4" s="96" t="s">
        <v>180</v>
      </c>
      <c r="AB4" s="80">
        <v>55.555555555555557</v>
      </c>
    </row>
    <row r="5" spans="1:32">
      <c r="A5" s="94" t="s">
        <v>210</v>
      </c>
      <c r="B5" s="94" t="s">
        <v>209</v>
      </c>
      <c r="C5" s="96">
        <v>20</v>
      </c>
      <c r="D5" s="96" t="s">
        <v>183</v>
      </c>
      <c r="E5" s="94">
        <v>20</v>
      </c>
      <c r="F5" s="94">
        <v>20</v>
      </c>
      <c r="G5" s="94">
        <v>1</v>
      </c>
      <c r="H5" s="94">
        <v>20</v>
      </c>
      <c r="I5" s="94">
        <v>19</v>
      </c>
      <c r="J5" s="94">
        <v>20</v>
      </c>
      <c r="K5" s="94">
        <v>17</v>
      </c>
      <c r="L5" s="94">
        <v>20</v>
      </c>
      <c r="M5" s="94">
        <v>20</v>
      </c>
      <c r="N5" s="93">
        <f t="shared" si="0"/>
        <v>6</v>
      </c>
      <c r="O5" s="95">
        <f t="shared" si="1"/>
        <v>66.666666666666657</v>
      </c>
      <c r="P5" s="94">
        <f t="shared" ref="P5:P22" si="5">IF(E5=$C5,1,0)</f>
        <v>1</v>
      </c>
      <c r="Q5" s="94">
        <f t="shared" ref="Q5:Q22" si="6">IF(F5=$C5,1,0)</f>
        <v>1</v>
      </c>
      <c r="R5" s="94">
        <f t="shared" ref="R5:R22" si="7">IF(G5=$C5,1,0)</f>
        <v>0</v>
      </c>
      <c r="S5" s="94">
        <f t="shared" ref="S5:S22" si="8">IF(H5=$C5,1,0)</f>
        <v>1</v>
      </c>
      <c r="T5" s="94">
        <f t="shared" ref="T5:T22" si="9">IF(I5=$C5,1,0)</f>
        <v>0</v>
      </c>
      <c r="U5" s="94">
        <f t="shared" ref="U5:U22" si="10">IF(J5=$C5,1,0)</f>
        <v>1</v>
      </c>
      <c r="V5" s="94">
        <f t="shared" ref="V5:V22" si="11">IF(K5=$C5,1,0)</f>
        <v>0</v>
      </c>
      <c r="W5" s="94">
        <f t="shared" ref="W5:W22" si="12">IF(L5=$C5,1,0)</f>
        <v>1</v>
      </c>
      <c r="X5" s="94">
        <f t="shared" ref="X5:X22" si="13">IF(M5=$C5,1,0)</f>
        <v>1</v>
      </c>
      <c r="AA5" s="96" t="s">
        <v>195</v>
      </c>
      <c r="AB5" s="80">
        <v>55.555555555555557</v>
      </c>
    </row>
    <row r="6" spans="1:32">
      <c r="A6" s="94" t="s">
        <v>208</v>
      </c>
      <c r="B6" s="94" t="s">
        <v>182</v>
      </c>
      <c r="C6" s="96">
        <v>21</v>
      </c>
      <c r="D6" s="96" t="s">
        <v>180</v>
      </c>
      <c r="E6" s="94">
        <v>21</v>
      </c>
      <c r="F6" s="94">
        <v>21</v>
      </c>
      <c r="G6" s="94">
        <v>2</v>
      </c>
      <c r="H6" s="94">
        <v>17</v>
      </c>
      <c r="I6" s="94">
        <v>17</v>
      </c>
      <c r="J6" s="94">
        <v>7</v>
      </c>
      <c r="K6" s="94">
        <v>21</v>
      </c>
      <c r="L6" s="94">
        <v>21</v>
      </c>
      <c r="M6" s="94">
        <v>21</v>
      </c>
      <c r="N6" s="93">
        <f t="shared" si="0"/>
        <v>5</v>
      </c>
      <c r="O6" s="95">
        <f t="shared" si="1"/>
        <v>55.555555555555557</v>
      </c>
      <c r="P6" s="94">
        <f t="shared" si="5"/>
        <v>1</v>
      </c>
      <c r="Q6" s="94">
        <f t="shared" si="6"/>
        <v>1</v>
      </c>
      <c r="R6" s="94">
        <f t="shared" si="7"/>
        <v>0</v>
      </c>
      <c r="S6" s="94">
        <f t="shared" si="8"/>
        <v>0</v>
      </c>
      <c r="T6" s="94">
        <f t="shared" si="9"/>
        <v>0</v>
      </c>
      <c r="U6" s="94">
        <f t="shared" si="10"/>
        <v>0</v>
      </c>
      <c r="V6" s="94">
        <f t="shared" si="11"/>
        <v>1</v>
      </c>
      <c r="W6" s="94">
        <f t="shared" si="12"/>
        <v>1</v>
      </c>
      <c r="X6" s="94">
        <f t="shared" si="13"/>
        <v>1</v>
      </c>
      <c r="AA6" s="96" t="s">
        <v>187</v>
      </c>
      <c r="AB6" s="80">
        <v>55.555555555555557</v>
      </c>
      <c r="AE6" s="106" t="s">
        <v>3</v>
      </c>
      <c r="AF6" s="80">
        <v>88.888888888888886</v>
      </c>
    </row>
    <row r="7" spans="1:32">
      <c r="A7" s="94" t="s">
        <v>207</v>
      </c>
      <c r="B7" s="94" t="s">
        <v>189</v>
      </c>
      <c r="C7" s="96">
        <v>19</v>
      </c>
      <c r="D7" s="102" t="s">
        <v>135</v>
      </c>
      <c r="E7" s="103">
        <v>19</v>
      </c>
      <c r="F7" s="103">
        <v>19</v>
      </c>
      <c r="G7" s="103">
        <v>15</v>
      </c>
      <c r="H7" s="103">
        <v>19</v>
      </c>
      <c r="I7" s="103">
        <v>14</v>
      </c>
      <c r="J7" s="103">
        <v>19</v>
      </c>
      <c r="K7" s="103">
        <v>19</v>
      </c>
      <c r="L7" s="103">
        <v>19</v>
      </c>
      <c r="M7" s="103">
        <v>19</v>
      </c>
      <c r="N7" s="104">
        <f t="shared" si="0"/>
        <v>7</v>
      </c>
      <c r="O7" s="105">
        <f t="shared" si="1"/>
        <v>77.777777777777786</v>
      </c>
      <c r="P7" s="94">
        <f t="shared" si="5"/>
        <v>1</v>
      </c>
      <c r="Q7" s="94">
        <f t="shared" si="6"/>
        <v>1</v>
      </c>
      <c r="R7" s="94">
        <f t="shared" si="7"/>
        <v>0</v>
      </c>
      <c r="S7" s="94">
        <f t="shared" si="8"/>
        <v>1</v>
      </c>
      <c r="T7" s="94">
        <f t="shared" si="9"/>
        <v>0</v>
      </c>
      <c r="U7" s="94">
        <f t="shared" si="10"/>
        <v>1</v>
      </c>
      <c r="V7" s="94">
        <f t="shared" si="11"/>
        <v>1</v>
      </c>
      <c r="W7" s="94">
        <f t="shared" si="12"/>
        <v>1</v>
      </c>
      <c r="X7" s="94">
        <f t="shared" si="13"/>
        <v>1</v>
      </c>
      <c r="AA7" s="102" t="s">
        <v>198</v>
      </c>
      <c r="AB7" s="80">
        <v>66.666666666666657</v>
      </c>
      <c r="AE7" s="106" t="s">
        <v>135</v>
      </c>
      <c r="AF7" s="80">
        <v>77.777777777777786</v>
      </c>
    </row>
    <row r="8" spans="1:32">
      <c r="A8" s="94" t="s">
        <v>206</v>
      </c>
      <c r="B8" s="94" t="s">
        <v>195</v>
      </c>
      <c r="C8" s="96">
        <v>18</v>
      </c>
      <c r="D8" s="102" t="s">
        <v>136</v>
      </c>
      <c r="E8" s="103">
        <v>18</v>
      </c>
      <c r="F8" s="103">
        <v>18</v>
      </c>
      <c r="G8" s="103">
        <v>18</v>
      </c>
      <c r="H8" s="103">
        <v>18</v>
      </c>
      <c r="I8" s="103">
        <v>15</v>
      </c>
      <c r="J8" s="103">
        <v>16</v>
      </c>
      <c r="K8" s="103">
        <v>18</v>
      </c>
      <c r="L8" s="103">
        <v>0</v>
      </c>
      <c r="M8" s="103">
        <v>18</v>
      </c>
      <c r="N8" s="104">
        <f t="shared" si="0"/>
        <v>6</v>
      </c>
      <c r="O8" s="105">
        <f t="shared" si="1"/>
        <v>66.666666666666657</v>
      </c>
      <c r="P8" s="94">
        <f t="shared" si="5"/>
        <v>1</v>
      </c>
      <c r="Q8" s="94">
        <f t="shared" si="6"/>
        <v>1</v>
      </c>
      <c r="R8" s="94">
        <f t="shared" si="7"/>
        <v>1</v>
      </c>
      <c r="S8" s="94">
        <f t="shared" si="8"/>
        <v>1</v>
      </c>
      <c r="T8" s="94">
        <f t="shared" si="9"/>
        <v>0</v>
      </c>
      <c r="U8" s="94">
        <f t="shared" si="10"/>
        <v>0</v>
      </c>
      <c r="V8" s="94">
        <f t="shared" si="11"/>
        <v>1</v>
      </c>
      <c r="W8" s="94">
        <f t="shared" si="12"/>
        <v>0</v>
      </c>
      <c r="X8" s="94">
        <f t="shared" si="13"/>
        <v>1</v>
      </c>
      <c r="AA8" s="102" t="s">
        <v>183</v>
      </c>
      <c r="AB8" s="80">
        <v>66.666666666666657</v>
      </c>
      <c r="AE8" s="106" t="s">
        <v>136</v>
      </c>
      <c r="AF8" s="80">
        <v>66.666666666666657</v>
      </c>
    </row>
    <row r="9" spans="1:32">
      <c r="A9" s="94" t="s">
        <v>205</v>
      </c>
      <c r="B9" s="94" t="s">
        <v>197</v>
      </c>
      <c r="C9" s="96">
        <v>14</v>
      </c>
      <c r="D9" s="102" t="s">
        <v>16</v>
      </c>
      <c r="E9" s="103">
        <v>14</v>
      </c>
      <c r="F9" s="103">
        <v>14</v>
      </c>
      <c r="G9" s="103">
        <v>14</v>
      </c>
      <c r="H9" s="103">
        <v>14</v>
      </c>
      <c r="I9" s="103">
        <v>20</v>
      </c>
      <c r="J9" s="103">
        <v>12</v>
      </c>
      <c r="K9" s="103">
        <v>0</v>
      </c>
      <c r="L9" s="103">
        <v>14</v>
      </c>
      <c r="M9" s="103">
        <v>14</v>
      </c>
      <c r="N9" s="104">
        <f t="shared" si="0"/>
        <v>6</v>
      </c>
      <c r="O9" s="105">
        <f t="shared" si="1"/>
        <v>66.666666666666657</v>
      </c>
      <c r="P9" s="94">
        <f t="shared" si="5"/>
        <v>1</v>
      </c>
      <c r="Q9" s="94">
        <f t="shared" si="6"/>
        <v>1</v>
      </c>
      <c r="R9" s="94">
        <f t="shared" si="7"/>
        <v>1</v>
      </c>
      <c r="S9" s="94">
        <f t="shared" si="8"/>
        <v>1</v>
      </c>
      <c r="T9" s="94">
        <f t="shared" si="9"/>
        <v>0</v>
      </c>
      <c r="U9" s="94">
        <f t="shared" si="10"/>
        <v>0</v>
      </c>
      <c r="V9" s="94">
        <f t="shared" si="11"/>
        <v>0</v>
      </c>
      <c r="W9" s="94">
        <f t="shared" si="12"/>
        <v>1</v>
      </c>
      <c r="X9" s="94">
        <f t="shared" si="13"/>
        <v>1</v>
      </c>
      <c r="AA9" s="102" t="s">
        <v>136</v>
      </c>
      <c r="AB9" s="80">
        <v>66.666666666666657</v>
      </c>
      <c r="AE9" s="106" t="s">
        <v>16</v>
      </c>
      <c r="AF9" s="80">
        <v>66.666666666666657</v>
      </c>
    </row>
    <row r="10" spans="1:32">
      <c r="A10" s="94" t="s">
        <v>204</v>
      </c>
      <c r="B10" s="94" t="s">
        <v>203</v>
      </c>
      <c r="C10" s="96">
        <v>11</v>
      </c>
      <c r="D10" s="96" t="s">
        <v>200</v>
      </c>
      <c r="E10" s="94">
        <v>11</v>
      </c>
      <c r="F10" s="94">
        <v>11</v>
      </c>
      <c r="G10" s="94">
        <v>11</v>
      </c>
      <c r="H10" s="94">
        <v>11</v>
      </c>
      <c r="I10" s="94">
        <v>1</v>
      </c>
      <c r="J10" s="94">
        <v>9</v>
      </c>
      <c r="K10" s="94">
        <v>11</v>
      </c>
      <c r="L10" s="94">
        <v>11</v>
      </c>
      <c r="M10" s="94">
        <v>11</v>
      </c>
      <c r="N10" s="93">
        <f t="shared" si="0"/>
        <v>7</v>
      </c>
      <c r="O10" s="95">
        <f t="shared" si="1"/>
        <v>77.777777777777786</v>
      </c>
      <c r="P10" s="94">
        <f t="shared" si="5"/>
        <v>1</v>
      </c>
      <c r="Q10" s="94">
        <f t="shared" si="6"/>
        <v>1</v>
      </c>
      <c r="R10" s="94">
        <f t="shared" si="7"/>
        <v>1</v>
      </c>
      <c r="S10" s="94">
        <f t="shared" si="8"/>
        <v>1</v>
      </c>
      <c r="T10" s="94">
        <f t="shared" si="9"/>
        <v>0</v>
      </c>
      <c r="U10" s="94">
        <f t="shared" si="10"/>
        <v>0</v>
      </c>
      <c r="V10" s="94">
        <f t="shared" si="11"/>
        <v>1</v>
      </c>
      <c r="W10" s="94">
        <f t="shared" si="12"/>
        <v>1</v>
      </c>
      <c r="X10" s="94">
        <f t="shared" si="13"/>
        <v>1</v>
      </c>
      <c r="AA10" s="96" t="s">
        <v>16</v>
      </c>
      <c r="AB10" s="80">
        <v>66.666666666666657</v>
      </c>
      <c r="AE10" s="106" t="s">
        <v>134</v>
      </c>
      <c r="AF10" s="80">
        <v>44.444444444444443</v>
      </c>
    </row>
    <row r="11" spans="1:32">
      <c r="A11" s="94" t="s">
        <v>202</v>
      </c>
      <c r="B11" s="94" t="s">
        <v>192</v>
      </c>
      <c r="C11" s="96">
        <v>17</v>
      </c>
      <c r="D11" s="102" t="s">
        <v>134</v>
      </c>
      <c r="E11" s="103">
        <v>17</v>
      </c>
      <c r="F11" s="103">
        <v>17</v>
      </c>
      <c r="G11" s="103">
        <v>19</v>
      </c>
      <c r="H11" s="103">
        <v>19</v>
      </c>
      <c r="I11" s="103">
        <v>13</v>
      </c>
      <c r="J11" s="103">
        <v>3</v>
      </c>
      <c r="K11" s="103">
        <v>17</v>
      </c>
      <c r="L11" s="103">
        <v>0</v>
      </c>
      <c r="M11" s="103">
        <v>17</v>
      </c>
      <c r="N11" s="104">
        <f t="shared" si="0"/>
        <v>4</v>
      </c>
      <c r="O11" s="105">
        <f t="shared" si="1"/>
        <v>44.444444444444443</v>
      </c>
      <c r="P11" s="94">
        <f t="shared" si="5"/>
        <v>1</v>
      </c>
      <c r="Q11" s="94">
        <f t="shared" si="6"/>
        <v>1</v>
      </c>
      <c r="R11" s="94">
        <f t="shared" si="7"/>
        <v>0</v>
      </c>
      <c r="S11" s="94">
        <f t="shared" si="8"/>
        <v>0</v>
      </c>
      <c r="T11" s="94">
        <f t="shared" si="9"/>
        <v>0</v>
      </c>
      <c r="U11" s="94">
        <f t="shared" si="10"/>
        <v>0</v>
      </c>
      <c r="V11" s="94">
        <f t="shared" si="11"/>
        <v>1</v>
      </c>
      <c r="W11" s="94">
        <f t="shared" si="12"/>
        <v>0</v>
      </c>
      <c r="X11" s="94">
        <f t="shared" si="13"/>
        <v>1</v>
      </c>
      <c r="AA11" s="102" t="s">
        <v>2</v>
      </c>
      <c r="AB11" s="80">
        <v>66.666666666666657</v>
      </c>
      <c r="AE11" s="106" t="s">
        <v>32</v>
      </c>
      <c r="AF11" s="80">
        <v>77.777777777777786</v>
      </c>
    </row>
    <row r="12" spans="1:32">
      <c r="A12" s="94" t="s">
        <v>201</v>
      </c>
      <c r="B12" s="94" t="s">
        <v>200</v>
      </c>
      <c r="C12" s="96">
        <v>16</v>
      </c>
      <c r="D12" s="102" t="s">
        <v>32</v>
      </c>
      <c r="E12" s="103">
        <v>16</v>
      </c>
      <c r="F12" s="103">
        <v>16</v>
      </c>
      <c r="G12" s="103">
        <v>16</v>
      </c>
      <c r="H12" s="103">
        <v>16</v>
      </c>
      <c r="I12" s="103">
        <v>9</v>
      </c>
      <c r="J12" s="103">
        <v>15</v>
      </c>
      <c r="K12" s="103">
        <v>16</v>
      </c>
      <c r="L12" s="103">
        <v>16</v>
      </c>
      <c r="M12" s="103">
        <v>16</v>
      </c>
      <c r="N12" s="104">
        <f t="shared" si="0"/>
        <v>7</v>
      </c>
      <c r="O12" s="105">
        <f t="shared" si="1"/>
        <v>77.777777777777786</v>
      </c>
      <c r="P12" s="94">
        <f t="shared" si="5"/>
        <v>1</v>
      </c>
      <c r="Q12" s="94">
        <f t="shared" si="6"/>
        <v>1</v>
      </c>
      <c r="R12" s="94">
        <f t="shared" si="7"/>
        <v>1</v>
      </c>
      <c r="S12" s="94">
        <f t="shared" si="8"/>
        <v>1</v>
      </c>
      <c r="T12" s="94">
        <f t="shared" si="9"/>
        <v>0</v>
      </c>
      <c r="U12" s="94">
        <f t="shared" si="10"/>
        <v>0</v>
      </c>
      <c r="V12" s="94">
        <f t="shared" si="11"/>
        <v>1</v>
      </c>
      <c r="W12" s="94">
        <f t="shared" si="12"/>
        <v>1</v>
      </c>
      <c r="X12" s="94">
        <f t="shared" si="13"/>
        <v>1</v>
      </c>
      <c r="AA12" s="102" t="s">
        <v>203</v>
      </c>
      <c r="AB12" s="80">
        <v>77.777777777777786</v>
      </c>
      <c r="AE12" s="106" t="s">
        <v>2</v>
      </c>
      <c r="AF12" s="80">
        <v>66.666666666666657</v>
      </c>
    </row>
    <row r="13" spans="1:32">
      <c r="A13" s="94" t="s">
        <v>199</v>
      </c>
      <c r="B13" s="94" t="s">
        <v>198</v>
      </c>
      <c r="C13" s="96">
        <v>8</v>
      </c>
      <c r="D13" s="96" t="s">
        <v>197</v>
      </c>
      <c r="E13" s="94">
        <v>8</v>
      </c>
      <c r="F13" s="94">
        <v>8</v>
      </c>
      <c r="G13" s="94">
        <v>8</v>
      </c>
      <c r="H13" s="94">
        <v>8</v>
      </c>
      <c r="I13" s="94">
        <v>18</v>
      </c>
      <c r="J13" s="94">
        <v>8</v>
      </c>
      <c r="K13" s="94">
        <v>0</v>
      </c>
      <c r="L13" s="94">
        <v>8</v>
      </c>
      <c r="M13" s="94">
        <v>8</v>
      </c>
      <c r="N13" s="93">
        <f t="shared" si="0"/>
        <v>7</v>
      </c>
      <c r="O13" s="95">
        <f t="shared" si="1"/>
        <v>77.777777777777786</v>
      </c>
      <c r="P13" s="94">
        <f t="shared" si="5"/>
        <v>1</v>
      </c>
      <c r="Q13" s="94">
        <f t="shared" si="6"/>
        <v>1</v>
      </c>
      <c r="R13" s="94">
        <f t="shared" si="7"/>
        <v>1</v>
      </c>
      <c r="S13" s="94">
        <f t="shared" si="8"/>
        <v>1</v>
      </c>
      <c r="T13" s="94">
        <f t="shared" si="9"/>
        <v>0</v>
      </c>
      <c r="U13" s="94">
        <f t="shared" si="10"/>
        <v>1</v>
      </c>
      <c r="V13" s="94">
        <f t="shared" si="11"/>
        <v>0</v>
      </c>
      <c r="W13" s="94">
        <f t="shared" si="12"/>
        <v>1</v>
      </c>
      <c r="X13" s="94">
        <f t="shared" si="13"/>
        <v>1</v>
      </c>
      <c r="AA13" s="96" t="s">
        <v>135</v>
      </c>
      <c r="AB13" s="80">
        <v>77.777777777777786</v>
      </c>
    </row>
    <row r="14" spans="1:32">
      <c r="A14" s="94" t="s">
        <v>196</v>
      </c>
      <c r="B14" s="94" t="s">
        <v>3</v>
      </c>
      <c r="C14" s="96">
        <v>7</v>
      </c>
      <c r="D14" s="96" t="s">
        <v>195</v>
      </c>
      <c r="E14" s="94">
        <v>7</v>
      </c>
      <c r="F14" s="94">
        <v>7</v>
      </c>
      <c r="G14" s="94">
        <v>7</v>
      </c>
      <c r="H14" s="94">
        <v>7</v>
      </c>
      <c r="I14" s="94">
        <v>16</v>
      </c>
      <c r="J14" s="94">
        <v>0</v>
      </c>
      <c r="K14" s="94">
        <v>8</v>
      </c>
      <c r="L14" s="94">
        <v>0</v>
      </c>
      <c r="M14" s="94">
        <v>7</v>
      </c>
      <c r="N14" s="93">
        <f t="shared" si="0"/>
        <v>5</v>
      </c>
      <c r="O14" s="95">
        <f t="shared" si="1"/>
        <v>55.555555555555557</v>
      </c>
      <c r="P14" s="94">
        <f t="shared" si="5"/>
        <v>1</v>
      </c>
      <c r="Q14" s="94">
        <f t="shared" si="6"/>
        <v>1</v>
      </c>
      <c r="R14" s="94">
        <f t="shared" si="7"/>
        <v>1</v>
      </c>
      <c r="S14" s="94">
        <f t="shared" si="8"/>
        <v>1</v>
      </c>
      <c r="T14" s="94">
        <f t="shared" si="9"/>
        <v>0</v>
      </c>
      <c r="U14" s="94">
        <f t="shared" si="10"/>
        <v>0</v>
      </c>
      <c r="V14" s="94">
        <f t="shared" si="11"/>
        <v>0</v>
      </c>
      <c r="W14" s="94">
        <f t="shared" si="12"/>
        <v>0</v>
      </c>
      <c r="X14" s="94">
        <f t="shared" si="13"/>
        <v>1</v>
      </c>
      <c r="AA14" s="96" t="s">
        <v>200</v>
      </c>
      <c r="AB14" s="80">
        <v>77.777777777777786</v>
      </c>
    </row>
    <row r="15" spans="1:32">
      <c r="A15" s="94" t="s">
        <v>194</v>
      </c>
      <c r="B15" s="94" t="s">
        <v>16</v>
      </c>
      <c r="C15" s="96">
        <v>15</v>
      </c>
      <c r="D15" s="102" t="s">
        <v>2</v>
      </c>
      <c r="E15" s="103">
        <v>15</v>
      </c>
      <c r="F15" s="103">
        <v>15</v>
      </c>
      <c r="G15" s="103">
        <v>15</v>
      </c>
      <c r="H15" s="103">
        <v>15</v>
      </c>
      <c r="I15" s="103">
        <v>11</v>
      </c>
      <c r="J15" s="103">
        <v>2</v>
      </c>
      <c r="K15" s="103">
        <v>0</v>
      </c>
      <c r="L15" s="103">
        <v>15</v>
      </c>
      <c r="M15" s="103">
        <v>15</v>
      </c>
      <c r="N15" s="104">
        <f t="shared" si="0"/>
        <v>6</v>
      </c>
      <c r="O15" s="105">
        <f t="shared" si="1"/>
        <v>66.666666666666657</v>
      </c>
      <c r="P15" s="94">
        <f t="shared" si="5"/>
        <v>1</v>
      </c>
      <c r="Q15" s="94">
        <f t="shared" si="6"/>
        <v>1</v>
      </c>
      <c r="R15" s="94">
        <f t="shared" si="7"/>
        <v>1</v>
      </c>
      <c r="S15" s="94">
        <f t="shared" si="8"/>
        <v>1</v>
      </c>
      <c r="T15" s="94">
        <f t="shared" si="9"/>
        <v>0</v>
      </c>
      <c r="U15" s="94">
        <f t="shared" si="10"/>
        <v>0</v>
      </c>
      <c r="V15" s="94">
        <f t="shared" si="11"/>
        <v>0</v>
      </c>
      <c r="W15" s="94">
        <f t="shared" si="12"/>
        <v>1</v>
      </c>
      <c r="X15" s="94">
        <f t="shared" si="13"/>
        <v>1</v>
      </c>
      <c r="AA15" s="102" t="s">
        <v>32</v>
      </c>
      <c r="AB15" s="80">
        <v>77.777777777777786</v>
      </c>
    </row>
    <row r="16" spans="1:32">
      <c r="A16" s="94" t="s">
        <v>193</v>
      </c>
      <c r="B16" s="94" t="s">
        <v>2</v>
      </c>
      <c r="C16" s="96">
        <v>10</v>
      </c>
      <c r="D16" s="96" t="s">
        <v>192</v>
      </c>
      <c r="E16" s="94">
        <v>10</v>
      </c>
      <c r="F16" s="94">
        <v>10</v>
      </c>
      <c r="G16" s="94">
        <v>10</v>
      </c>
      <c r="H16" s="94">
        <v>10</v>
      </c>
      <c r="I16" s="94">
        <v>12</v>
      </c>
      <c r="J16" s="94">
        <v>10</v>
      </c>
      <c r="K16" s="94">
        <v>10</v>
      </c>
      <c r="L16" s="94">
        <v>0</v>
      </c>
      <c r="M16" s="94">
        <v>10</v>
      </c>
      <c r="N16" s="93">
        <f t="shared" si="0"/>
        <v>7</v>
      </c>
      <c r="O16" s="95">
        <f t="shared" si="1"/>
        <v>77.777777777777786</v>
      </c>
      <c r="P16" s="94">
        <f t="shared" si="5"/>
        <v>1</v>
      </c>
      <c r="Q16" s="94">
        <f t="shared" si="6"/>
        <v>1</v>
      </c>
      <c r="R16" s="94">
        <f t="shared" si="7"/>
        <v>1</v>
      </c>
      <c r="S16" s="94">
        <f t="shared" si="8"/>
        <v>1</v>
      </c>
      <c r="T16" s="94">
        <f t="shared" si="9"/>
        <v>0</v>
      </c>
      <c r="U16" s="94">
        <f t="shared" si="10"/>
        <v>1</v>
      </c>
      <c r="V16" s="94">
        <f t="shared" si="11"/>
        <v>1</v>
      </c>
      <c r="W16" s="94">
        <f t="shared" si="12"/>
        <v>0</v>
      </c>
      <c r="X16" s="94">
        <f t="shared" si="13"/>
        <v>1</v>
      </c>
      <c r="AA16" s="96" t="s">
        <v>197</v>
      </c>
      <c r="AB16" s="80">
        <v>77.777777777777786</v>
      </c>
    </row>
    <row r="17" spans="1:28">
      <c r="A17" s="94" t="s">
        <v>191</v>
      </c>
      <c r="B17" s="94" t="s">
        <v>32</v>
      </c>
      <c r="C17" s="96">
        <v>13</v>
      </c>
      <c r="D17" s="102" t="s">
        <v>3</v>
      </c>
      <c r="E17" s="103">
        <v>13</v>
      </c>
      <c r="F17" s="103">
        <v>13</v>
      </c>
      <c r="G17" s="103">
        <v>13</v>
      </c>
      <c r="H17" s="103">
        <v>13</v>
      </c>
      <c r="I17" s="103">
        <v>6</v>
      </c>
      <c r="J17" s="103">
        <v>13</v>
      </c>
      <c r="K17" s="103">
        <v>13</v>
      </c>
      <c r="L17" s="103">
        <v>13</v>
      </c>
      <c r="M17" s="103">
        <v>13</v>
      </c>
      <c r="N17" s="104">
        <f t="shared" si="0"/>
        <v>8</v>
      </c>
      <c r="O17" s="105">
        <f t="shared" si="1"/>
        <v>88.888888888888886</v>
      </c>
      <c r="P17" s="94">
        <f t="shared" si="5"/>
        <v>1</v>
      </c>
      <c r="Q17" s="94">
        <f t="shared" si="6"/>
        <v>1</v>
      </c>
      <c r="R17" s="94">
        <f t="shared" si="7"/>
        <v>1</v>
      </c>
      <c r="S17" s="94">
        <f t="shared" si="8"/>
        <v>1</v>
      </c>
      <c r="T17" s="94">
        <f t="shared" si="9"/>
        <v>0</v>
      </c>
      <c r="U17" s="94">
        <f t="shared" si="10"/>
        <v>1</v>
      </c>
      <c r="V17" s="94">
        <f t="shared" si="11"/>
        <v>1</v>
      </c>
      <c r="W17" s="94">
        <f t="shared" si="12"/>
        <v>1</v>
      </c>
      <c r="X17" s="94">
        <f t="shared" si="13"/>
        <v>1</v>
      </c>
      <c r="AA17" s="102" t="s">
        <v>192</v>
      </c>
      <c r="AB17" s="80">
        <v>77.777777777777786</v>
      </c>
    </row>
    <row r="18" spans="1:28">
      <c r="A18" s="94" t="s">
        <v>190</v>
      </c>
      <c r="B18" s="94" t="s">
        <v>134</v>
      </c>
      <c r="C18" s="96">
        <v>6</v>
      </c>
      <c r="D18" s="96" t="s">
        <v>189</v>
      </c>
      <c r="E18" s="94">
        <v>6</v>
      </c>
      <c r="F18" s="94">
        <v>6</v>
      </c>
      <c r="G18" s="94">
        <v>6</v>
      </c>
      <c r="H18" s="94">
        <v>6</v>
      </c>
      <c r="I18" s="94">
        <v>3</v>
      </c>
      <c r="J18" s="94">
        <v>17</v>
      </c>
      <c r="K18" s="94">
        <v>6</v>
      </c>
      <c r="L18" s="94">
        <v>6</v>
      </c>
      <c r="M18" s="94">
        <v>6</v>
      </c>
      <c r="N18" s="93">
        <f t="shared" si="0"/>
        <v>7</v>
      </c>
      <c r="O18" s="95">
        <f t="shared" si="1"/>
        <v>77.777777777777786</v>
      </c>
      <c r="P18" s="94">
        <f t="shared" si="5"/>
        <v>1</v>
      </c>
      <c r="Q18" s="94">
        <f t="shared" si="6"/>
        <v>1</v>
      </c>
      <c r="R18" s="94">
        <f t="shared" si="7"/>
        <v>1</v>
      </c>
      <c r="S18" s="94">
        <f t="shared" si="8"/>
        <v>1</v>
      </c>
      <c r="T18" s="94">
        <f t="shared" si="9"/>
        <v>0</v>
      </c>
      <c r="U18" s="94">
        <f t="shared" si="10"/>
        <v>0</v>
      </c>
      <c r="V18" s="94">
        <f t="shared" si="11"/>
        <v>1</v>
      </c>
      <c r="W18" s="94">
        <f t="shared" si="12"/>
        <v>1</v>
      </c>
      <c r="X18" s="94">
        <f t="shared" si="13"/>
        <v>1</v>
      </c>
      <c r="AA18" s="96" t="s">
        <v>189</v>
      </c>
      <c r="AB18" s="80">
        <v>77.777777777777786</v>
      </c>
    </row>
    <row r="19" spans="1:28">
      <c r="A19" s="94" t="s">
        <v>188</v>
      </c>
      <c r="B19" s="94" t="s">
        <v>136</v>
      </c>
      <c r="C19" s="96">
        <v>2</v>
      </c>
      <c r="D19" s="96" t="s">
        <v>187</v>
      </c>
      <c r="E19" s="94">
        <v>2</v>
      </c>
      <c r="F19" s="94">
        <v>2</v>
      </c>
      <c r="G19" s="94">
        <v>21</v>
      </c>
      <c r="H19" s="94">
        <v>2</v>
      </c>
      <c r="I19" s="94">
        <v>2</v>
      </c>
      <c r="J19" s="94">
        <v>18</v>
      </c>
      <c r="K19" s="94">
        <v>0</v>
      </c>
      <c r="L19" s="94">
        <v>18</v>
      </c>
      <c r="M19" s="94">
        <v>2</v>
      </c>
      <c r="N19" s="93">
        <f t="shared" si="0"/>
        <v>5</v>
      </c>
      <c r="O19" s="95">
        <f t="shared" si="1"/>
        <v>55.555555555555557</v>
      </c>
      <c r="P19" s="94">
        <f t="shared" si="5"/>
        <v>1</v>
      </c>
      <c r="Q19" s="94">
        <f t="shared" si="6"/>
        <v>1</v>
      </c>
      <c r="R19" s="94">
        <f t="shared" si="7"/>
        <v>0</v>
      </c>
      <c r="S19" s="94">
        <f t="shared" si="8"/>
        <v>1</v>
      </c>
      <c r="T19" s="94">
        <f t="shared" si="9"/>
        <v>1</v>
      </c>
      <c r="U19" s="94">
        <f t="shared" si="10"/>
        <v>0</v>
      </c>
      <c r="V19" s="94">
        <f t="shared" si="11"/>
        <v>0</v>
      </c>
      <c r="W19" s="94">
        <f t="shared" si="12"/>
        <v>0</v>
      </c>
      <c r="X19" s="94">
        <f t="shared" si="13"/>
        <v>1</v>
      </c>
      <c r="AA19" s="96" t="s">
        <v>185</v>
      </c>
      <c r="AB19" s="80">
        <v>77.777777777777786</v>
      </c>
    </row>
    <row r="20" spans="1:28">
      <c r="A20" s="94" t="s">
        <v>186</v>
      </c>
      <c r="B20" s="94" t="s">
        <v>135</v>
      </c>
      <c r="C20" s="96">
        <v>3</v>
      </c>
      <c r="D20" s="96" t="s">
        <v>185</v>
      </c>
      <c r="E20" s="94">
        <v>3</v>
      </c>
      <c r="F20" s="94">
        <v>3</v>
      </c>
      <c r="G20" s="94">
        <v>3</v>
      </c>
      <c r="H20" s="94">
        <v>3</v>
      </c>
      <c r="I20" s="94">
        <v>21</v>
      </c>
      <c r="J20" s="94">
        <v>21</v>
      </c>
      <c r="K20" s="94">
        <v>3</v>
      </c>
      <c r="L20" s="94">
        <v>3</v>
      </c>
      <c r="M20" s="94">
        <v>3</v>
      </c>
      <c r="N20" s="93">
        <f t="shared" si="0"/>
        <v>7</v>
      </c>
      <c r="O20" s="95">
        <f t="shared" si="1"/>
        <v>77.777777777777786</v>
      </c>
      <c r="P20" s="94">
        <f t="shared" si="5"/>
        <v>1</v>
      </c>
      <c r="Q20" s="94">
        <f t="shared" si="6"/>
        <v>1</v>
      </c>
      <c r="R20" s="94">
        <f t="shared" si="7"/>
        <v>1</v>
      </c>
      <c r="S20" s="94">
        <f t="shared" si="8"/>
        <v>1</v>
      </c>
      <c r="T20" s="94">
        <f t="shared" si="9"/>
        <v>0</v>
      </c>
      <c r="U20" s="94">
        <f t="shared" si="10"/>
        <v>0</v>
      </c>
      <c r="V20" s="94">
        <f t="shared" si="11"/>
        <v>1</v>
      </c>
      <c r="W20" s="94">
        <f t="shared" si="12"/>
        <v>1</v>
      </c>
      <c r="X20" s="94">
        <f t="shared" si="13"/>
        <v>1</v>
      </c>
      <c r="AA20" s="96" t="s">
        <v>3</v>
      </c>
      <c r="AB20" s="80">
        <v>88.888888888888886</v>
      </c>
    </row>
    <row r="21" spans="1:28">
      <c r="A21" s="94" t="s">
        <v>184</v>
      </c>
      <c r="B21" s="94" t="s">
        <v>183</v>
      </c>
      <c r="C21" s="96">
        <v>5</v>
      </c>
      <c r="D21" s="96" t="s">
        <v>182</v>
      </c>
      <c r="E21" s="94">
        <v>5</v>
      </c>
      <c r="F21" s="94">
        <v>5</v>
      </c>
      <c r="G21" s="94">
        <v>5</v>
      </c>
      <c r="H21" s="94">
        <v>5</v>
      </c>
      <c r="I21" s="94">
        <v>5</v>
      </c>
      <c r="J21" s="94">
        <v>5</v>
      </c>
      <c r="K21" s="94">
        <v>5</v>
      </c>
      <c r="L21" s="94">
        <v>5</v>
      </c>
      <c r="M21" s="94">
        <v>5</v>
      </c>
      <c r="N21" s="93">
        <f t="shared" si="0"/>
        <v>9</v>
      </c>
      <c r="O21" s="95">
        <f t="shared" si="1"/>
        <v>100</v>
      </c>
      <c r="P21" s="94">
        <f t="shared" si="5"/>
        <v>1</v>
      </c>
      <c r="Q21" s="94">
        <f t="shared" si="6"/>
        <v>1</v>
      </c>
      <c r="R21" s="94">
        <f t="shared" si="7"/>
        <v>1</v>
      </c>
      <c r="S21" s="94">
        <f t="shared" si="8"/>
        <v>1</v>
      </c>
      <c r="T21" s="94">
        <f t="shared" si="9"/>
        <v>1</v>
      </c>
      <c r="U21" s="94">
        <f t="shared" si="10"/>
        <v>1</v>
      </c>
      <c r="V21" s="94">
        <f t="shared" si="11"/>
        <v>1</v>
      </c>
      <c r="W21" s="94">
        <f t="shared" si="12"/>
        <v>1</v>
      </c>
      <c r="X21" s="94">
        <f t="shared" si="13"/>
        <v>1</v>
      </c>
      <c r="AA21" s="96" t="s">
        <v>182</v>
      </c>
      <c r="AB21" s="80">
        <v>100</v>
      </c>
    </row>
    <row r="22" spans="1:28">
      <c r="A22" s="94" t="s">
        <v>181</v>
      </c>
      <c r="B22" s="94" t="s">
        <v>180</v>
      </c>
      <c r="C22" s="96">
        <v>4</v>
      </c>
      <c r="D22" s="96" t="s">
        <v>209</v>
      </c>
      <c r="E22" s="94">
        <v>4</v>
      </c>
      <c r="F22" s="94">
        <v>4</v>
      </c>
      <c r="G22" s="94">
        <v>4</v>
      </c>
      <c r="H22" s="94">
        <v>4</v>
      </c>
      <c r="I22" s="94">
        <v>4</v>
      </c>
      <c r="J22" s="94">
        <v>4</v>
      </c>
      <c r="K22" s="94">
        <v>4</v>
      </c>
      <c r="L22" s="94">
        <v>4</v>
      </c>
      <c r="M22" s="94">
        <v>4</v>
      </c>
      <c r="N22" s="93">
        <f t="shared" si="0"/>
        <v>9</v>
      </c>
      <c r="O22" s="95">
        <f t="shared" si="1"/>
        <v>100</v>
      </c>
      <c r="P22" s="94">
        <f t="shared" si="5"/>
        <v>1</v>
      </c>
      <c r="Q22" s="94">
        <f t="shared" si="6"/>
        <v>1</v>
      </c>
      <c r="R22" s="94">
        <f t="shared" si="7"/>
        <v>1</v>
      </c>
      <c r="S22" s="94">
        <f t="shared" si="8"/>
        <v>1</v>
      </c>
      <c r="T22" s="94">
        <f t="shared" si="9"/>
        <v>1</v>
      </c>
      <c r="U22" s="94">
        <f t="shared" si="10"/>
        <v>1</v>
      </c>
      <c r="V22" s="94">
        <f t="shared" si="11"/>
        <v>1</v>
      </c>
      <c r="W22" s="94">
        <f t="shared" si="12"/>
        <v>1</v>
      </c>
      <c r="X22" s="94">
        <f t="shared" si="13"/>
        <v>1</v>
      </c>
      <c r="AA22" s="96" t="s">
        <v>209</v>
      </c>
      <c r="AB22" s="80">
        <v>100</v>
      </c>
    </row>
    <row r="23" spans="1:28">
      <c r="L23" t="s">
        <v>237</v>
      </c>
      <c r="M23">
        <f>9*21</f>
        <v>189</v>
      </c>
      <c r="O23" s="109">
        <f>SUM(O2:O22)/21</f>
        <v>71.957671957671963</v>
      </c>
      <c r="P23" s="93">
        <f t="shared" ref="P23:X23" si="14">SUM(P2:P22)</f>
        <v>21</v>
      </c>
      <c r="Q23" s="93">
        <f t="shared" si="14"/>
        <v>21</v>
      </c>
      <c r="R23" s="93">
        <f t="shared" si="14"/>
        <v>14</v>
      </c>
      <c r="S23" s="93">
        <f t="shared" si="14"/>
        <v>18</v>
      </c>
      <c r="T23" s="93">
        <f t="shared" si="14"/>
        <v>3</v>
      </c>
      <c r="U23" s="93">
        <f t="shared" si="14"/>
        <v>8</v>
      </c>
      <c r="V23" s="93">
        <f t="shared" si="14"/>
        <v>14</v>
      </c>
      <c r="W23" s="93">
        <f t="shared" si="14"/>
        <v>16</v>
      </c>
      <c r="X23" s="93">
        <f t="shared" si="14"/>
        <v>21</v>
      </c>
      <c r="Y23" s="91" t="s">
        <v>178</v>
      </c>
    </row>
    <row r="24" spans="1:28">
      <c r="P24" s="92">
        <f t="shared" ref="P24:X24" si="15">(P23/21)*100</f>
        <v>100</v>
      </c>
      <c r="Q24" s="92">
        <f t="shared" si="15"/>
        <v>100</v>
      </c>
      <c r="R24" s="92">
        <f t="shared" si="15"/>
        <v>66.666666666666657</v>
      </c>
      <c r="S24" s="92">
        <f t="shared" si="15"/>
        <v>85.714285714285708</v>
      </c>
      <c r="T24" s="92">
        <f t="shared" si="15"/>
        <v>14.285714285714285</v>
      </c>
      <c r="U24" s="92">
        <f t="shared" si="15"/>
        <v>38.095238095238095</v>
      </c>
      <c r="V24" s="92">
        <f t="shared" si="15"/>
        <v>66.666666666666657</v>
      </c>
      <c r="W24" s="92">
        <f t="shared" si="15"/>
        <v>76.19047619047619</v>
      </c>
      <c r="X24" s="92">
        <f t="shared" si="15"/>
        <v>100</v>
      </c>
      <c r="Y24" s="92" t="s">
        <v>177</v>
      </c>
    </row>
    <row r="25" spans="1:28">
      <c r="P25" t="s">
        <v>175</v>
      </c>
      <c r="Q25" t="s">
        <v>176</v>
      </c>
      <c r="R25" t="s">
        <v>176</v>
      </c>
      <c r="S25" t="s">
        <v>176</v>
      </c>
      <c r="T25" t="s">
        <v>175</v>
      </c>
      <c r="U25" t="s">
        <v>176</v>
      </c>
      <c r="V25" t="s">
        <v>175</v>
      </c>
      <c r="W25" t="s">
        <v>176</v>
      </c>
      <c r="X25" t="s">
        <v>175</v>
      </c>
      <c r="Y25" t="s">
        <v>174</v>
      </c>
    </row>
    <row r="26" spans="1:28">
      <c r="P26">
        <v>13</v>
      </c>
      <c r="Q26">
        <v>15</v>
      </c>
      <c r="R26">
        <v>14</v>
      </c>
      <c r="S26">
        <v>13</v>
      </c>
      <c r="T26">
        <v>14</v>
      </c>
      <c r="U26">
        <v>15</v>
      </c>
      <c r="V26">
        <v>13</v>
      </c>
      <c r="W26">
        <v>15</v>
      </c>
      <c r="X26">
        <v>24</v>
      </c>
      <c r="Y26" t="s">
        <v>173</v>
      </c>
    </row>
    <row r="27" spans="1:28">
      <c r="Y27" s="80">
        <f>(SUM(P24,T24,V24,X24))/4</f>
        <v>70.238095238095241</v>
      </c>
    </row>
    <row r="28" spans="1:28">
      <c r="Y28" s="91" t="s">
        <v>172</v>
      </c>
      <c r="Z28" s="91" t="s">
        <v>171</v>
      </c>
    </row>
    <row r="29" spans="1:28">
      <c r="Y29" s="80">
        <f>(SUM(Q24,R24,S24,U24,W24))/5</f>
        <v>73.333333333333329</v>
      </c>
    </row>
  </sheetData>
  <sortState ref="AA2:AB22">
    <sortCondition ref="AB2:AB22"/>
  </sortState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337"/>
  <sheetViews>
    <sheetView topLeftCell="N1" zoomScale="60" zoomScaleNormal="60" workbookViewId="0">
      <selection activeCell="AH17" sqref="AH17"/>
    </sheetView>
  </sheetViews>
  <sheetFormatPr defaultRowHeight="15"/>
  <cols>
    <col min="1" max="1" width="9.42578125" bestFit="1" customWidth="1"/>
    <col min="2" max="2" width="4.42578125" bestFit="1" customWidth="1"/>
    <col min="3" max="3" width="4" customWidth="1"/>
    <col min="4" max="4" width="9.42578125" bestFit="1" customWidth="1"/>
    <col min="5" max="5" width="9.140625" bestFit="1" customWidth="1"/>
    <col min="6" max="6" width="5" bestFit="1" customWidth="1"/>
    <col min="7" max="7" width="9.42578125" bestFit="1" customWidth="1"/>
    <col min="8" max="8" width="9.140625" bestFit="1" customWidth="1"/>
    <col min="9" max="9" width="5" bestFit="1" customWidth="1"/>
    <col min="10" max="10" width="9.42578125" bestFit="1" customWidth="1"/>
    <col min="11" max="11" width="9.140625" bestFit="1" customWidth="1"/>
    <col min="12" max="12" width="5" bestFit="1" customWidth="1"/>
    <col min="13" max="13" width="9.42578125" bestFit="1" customWidth="1"/>
    <col min="14" max="14" width="9.140625" bestFit="1" customWidth="1"/>
    <col min="15" max="15" width="5" bestFit="1" customWidth="1"/>
    <col min="16" max="16" width="9.42578125" bestFit="1" customWidth="1"/>
    <col min="17" max="17" width="9.140625" bestFit="1" customWidth="1"/>
    <col min="18" max="18" width="5" bestFit="1" customWidth="1"/>
    <col min="19" max="19" width="9.42578125" bestFit="1" customWidth="1"/>
    <col min="20" max="20" width="9.140625" bestFit="1" customWidth="1"/>
    <col min="21" max="21" width="5" customWidth="1"/>
    <col min="22" max="22" width="9.28515625" bestFit="1" customWidth="1"/>
    <col min="23" max="23" width="9.42578125" bestFit="1" customWidth="1"/>
    <col min="24" max="24" width="7.42578125" bestFit="1" customWidth="1"/>
  </cols>
  <sheetData>
    <row r="1" spans="1:27">
      <c r="A1" t="s">
        <v>183</v>
      </c>
      <c r="B1">
        <v>20</v>
      </c>
      <c r="E1" t="s">
        <v>228</v>
      </c>
      <c r="H1" t="s">
        <v>229</v>
      </c>
      <c r="K1" t="s">
        <v>230</v>
      </c>
      <c r="N1" t="s">
        <v>231</v>
      </c>
      <c r="Q1" t="s">
        <v>232</v>
      </c>
      <c r="T1" t="s">
        <v>233</v>
      </c>
    </row>
    <row r="2" spans="1:27">
      <c r="A2" t="s">
        <v>183</v>
      </c>
      <c r="B2">
        <v>35</v>
      </c>
      <c r="D2" t="s">
        <v>135</v>
      </c>
      <c r="E2">
        <v>15</v>
      </c>
      <c r="F2">
        <f t="shared" ref="F2:F15" si="0">COUNTIF($B$93:$B$110,E2)</f>
        <v>0</v>
      </c>
      <c r="G2" t="s">
        <v>135</v>
      </c>
      <c r="H2">
        <v>49</v>
      </c>
      <c r="I2">
        <f t="shared" ref="I2:I11" si="1">COUNTIF($B$93:$B$110,H2)</f>
        <v>0</v>
      </c>
      <c r="J2" t="s">
        <v>135</v>
      </c>
      <c r="K2">
        <v>7</v>
      </c>
      <c r="L2">
        <f t="shared" ref="L2:L14" si="2">COUNTIF($B$93:$B$110,K2)</f>
        <v>0</v>
      </c>
      <c r="M2" t="s">
        <v>135</v>
      </c>
      <c r="N2">
        <v>17</v>
      </c>
      <c r="O2">
        <f>COUNTIF($B$93:$B$110,N2)</f>
        <v>0</v>
      </c>
      <c r="P2" t="s">
        <v>135</v>
      </c>
      <c r="Q2">
        <v>17</v>
      </c>
      <c r="R2">
        <f>COUNTIF($B$93:$B$110,Q2)</f>
        <v>0</v>
      </c>
      <c r="S2" t="s">
        <v>135</v>
      </c>
      <c r="T2">
        <v>25</v>
      </c>
      <c r="U2">
        <f t="shared" ref="U2:U12" si="3">COUNTIF($B$93:$B$110,T2)</f>
        <v>0</v>
      </c>
      <c r="W2" s="98" t="s">
        <v>3</v>
      </c>
      <c r="X2" s="99">
        <v>70.833333333333329</v>
      </c>
      <c r="Z2">
        <f>COUNTIF(D2:V179, 0)</f>
        <v>281</v>
      </c>
    </row>
    <row r="3" spans="1:27">
      <c r="A3" t="s">
        <v>183</v>
      </c>
      <c r="B3">
        <v>38</v>
      </c>
      <c r="E3">
        <v>22</v>
      </c>
      <c r="F3">
        <f t="shared" si="0"/>
        <v>1</v>
      </c>
      <c r="H3">
        <v>54</v>
      </c>
      <c r="I3">
        <f t="shared" si="1"/>
        <v>1</v>
      </c>
      <c r="K3">
        <v>19</v>
      </c>
      <c r="L3">
        <f t="shared" si="2"/>
        <v>1</v>
      </c>
      <c r="N3">
        <v>59</v>
      </c>
      <c r="O3">
        <f t="shared" ref="O3:O15" si="4">COUNTIF($B$93:$B$110,N3)</f>
        <v>1</v>
      </c>
      <c r="Q3">
        <v>124</v>
      </c>
      <c r="R3">
        <f t="shared" ref="R3:R4" si="5">COUNTIF($B$93:$B$110,Q3)</f>
        <v>0</v>
      </c>
      <c r="T3">
        <v>46</v>
      </c>
      <c r="U3">
        <f t="shared" si="3"/>
        <v>0</v>
      </c>
      <c r="W3" s="98" t="str">
        <f>D2</f>
        <v>úzkost</v>
      </c>
      <c r="X3" s="99">
        <f>V21</f>
        <v>21.296296296296294</v>
      </c>
      <c r="Z3">
        <f>COUNTIF(D2:V179, 1)</f>
        <v>243</v>
      </c>
    </row>
    <row r="4" spans="1:27">
      <c r="A4" t="s">
        <v>195</v>
      </c>
      <c r="B4">
        <v>7</v>
      </c>
      <c r="E4">
        <v>26</v>
      </c>
      <c r="F4">
        <f t="shared" si="0"/>
        <v>0</v>
      </c>
      <c r="H4">
        <v>77</v>
      </c>
      <c r="I4">
        <f t="shared" si="1"/>
        <v>0</v>
      </c>
      <c r="K4">
        <v>46</v>
      </c>
      <c r="L4">
        <f t="shared" si="2"/>
        <v>0</v>
      </c>
      <c r="N4">
        <v>100</v>
      </c>
      <c r="O4">
        <f t="shared" si="4"/>
        <v>1</v>
      </c>
      <c r="Q4">
        <v>142</v>
      </c>
      <c r="R4">
        <f t="shared" si="5"/>
        <v>1</v>
      </c>
      <c r="T4">
        <v>56</v>
      </c>
      <c r="U4">
        <f t="shared" si="3"/>
        <v>1</v>
      </c>
      <c r="W4" s="98" t="str">
        <f>D23</f>
        <v>naděje</v>
      </c>
      <c r="X4" s="99">
        <v>13.888888888888888</v>
      </c>
      <c r="Z4">
        <f>SUM(Z2:Z3)</f>
        <v>524</v>
      </c>
      <c r="AA4" t="s">
        <v>237</v>
      </c>
    </row>
    <row r="5" spans="1:27">
      <c r="A5" t="s">
        <v>187</v>
      </c>
      <c r="B5">
        <v>2</v>
      </c>
      <c r="E5">
        <v>29</v>
      </c>
      <c r="F5">
        <f t="shared" si="0"/>
        <v>0</v>
      </c>
      <c r="H5">
        <v>93</v>
      </c>
      <c r="I5">
        <f t="shared" si="1"/>
        <v>1</v>
      </c>
      <c r="K5">
        <v>49</v>
      </c>
      <c r="L5">
        <f t="shared" si="2"/>
        <v>0</v>
      </c>
      <c r="O5">
        <f t="shared" si="4"/>
        <v>0</v>
      </c>
      <c r="T5">
        <v>59</v>
      </c>
      <c r="U5">
        <f t="shared" si="3"/>
        <v>1</v>
      </c>
      <c r="W5" s="98" t="s">
        <v>16</v>
      </c>
      <c r="X5" s="99">
        <v>29.62962962962963</v>
      </c>
    </row>
    <row r="6" spans="1:27">
      <c r="A6" t="s">
        <v>185</v>
      </c>
      <c r="B6">
        <v>3</v>
      </c>
      <c r="E6">
        <v>36</v>
      </c>
      <c r="F6">
        <f t="shared" si="0"/>
        <v>0</v>
      </c>
      <c r="H6">
        <v>105</v>
      </c>
      <c r="I6">
        <f t="shared" si="1"/>
        <v>0</v>
      </c>
      <c r="K6">
        <v>56</v>
      </c>
      <c r="L6">
        <f t="shared" si="2"/>
        <v>1</v>
      </c>
      <c r="O6">
        <f t="shared" si="4"/>
        <v>0</v>
      </c>
      <c r="T6">
        <v>93</v>
      </c>
      <c r="U6">
        <f t="shared" si="3"/>
        <v>1</v>
      </c>
      <c r="W6" s="98" t="s">
        <v>134</v>
      </c>
      <c r="X6" s="99">
        <v>11.111111111111112</v>
      </c>
    </row>
    <row r="7" spans="1:27">
      <c r="A7" t="s">
        <v>179</v>
      </c>
      <c r="B7">
        <v>1</v>
      </c>
      <c r="E7">
        <v>40</v>
      </c>
      <c r="F7">
        <f t="shared" si="0"/>
        <v>0</v>
      </c>
      <c r="H7">
        <v>106</v>
      </c>
      <c r="I7">
        <f t="shared" si="1"/>
        <v>0</v>
      </c>
      <c r="K7">
        <v>57</v>
      </c>
      <c r="L7">
        <f t="shared" si="2"/>
        <v>0</v>
      </c>
      <c r="O7">
        <f t="shared" si="4"/>
        <v>0</v>
      </c>
      <c r="T7">
        <v>100</v>
      </c>
      <c r="U7">
        <f t="shared" si="3"/>
        <v>1</v>
      </c>
      <c r="W7" s="98" t="s">
        <v>32</v>
      </c>
      <c r="X7" s="99">
        <v>19.298245614035086</v>
      </c>
    </row>
    <row r="8" spans="1:27">
      <c r="A8" t="s">
        <v>179</v>
      </c>
      <c r="B8">
        <v>4</v>
      </c>
      <c r="E8">
        <v>54</v>
      </c>
      <c r="F8">
        <f t="shared" si="0"/>
        <v>1</v>
      </c>
      <c r="H8">
        <v>111</v>
      </c>
      <c r="I8">
        <f t="shared" si="1"/>
        <v>0</v>
      </c>
      <c r="K8">
        <v>58</v>
      </c>
      <c r="L8">
        <f t="shared" si="2"/>
        <v>0</v>
      </c>
      <c r="O8">
        <f t="shared" si="4"/>
        <v>0</v>
      </c>
      <c r="T8">
        <v>104</v>
      </c>
      <c r="U8">
        <f t="shared" si="3"/>
        <v>1</v>
      </c>
      <c r="W8" s="98" t="s">
        <v>2</v>
      </c>
      <c r="X8" s="99">
        <v>47.916666666666664</v>
      </c>
    </row>
    <row r="9" spans="1:27">
      <c r="A9" t="s">
        <v>203</v>
      </c>
      <c r="B9">
        <v>9</v>
      </c>
      <c r="E9">
        <v>57</v>
      </c>
      <c r="F9">
        <f t="shared" si="0"/>
        <v>0</v>
      </c>
      <c r="H9">
        <v>126</v>
      </c>
      <c r="I9">
        <f t="shared" si="1"/>
        <v>1</v>
      </c>
      <c r="K9">
        <v>59</v>
      </c>
      <c r="L9">
        <f t="shared" si="2"/>
        <v>1</v>
      </c>
      <c r="O9">
        <f t="shared" si="4"/>
        <v>0</v>
      </c>
      <c r="T9">
        <v>126</v>
      </c>
      <c r="U9">
        <f t="shared" si="3"/>
        <v>1</v>
      </c>
    </row>
    <row r="10" spans="1:27">
      <c r="A10" t="s">
        <v>209</v>
      </c>
      <c r="B10">
        <v>137</v>
      </c>
      <c r="E10">
        <v>60</v>
      </c>
      <c r="F10">
        <f t="shared" si="0"/>
        <v>0</v>
      </c>
      <c r="H10">
        <v>131</v>
      </c>
      <c r="I10">
        <f t="shared" si="1"/>
        <v>1</v>
      </c>
      <c r="K10">
        <v>96</v>
      </c>
      <c r="L10">
        <f t="shared" si="2"/>
        <v>1</v>
      </c>
      <c r="O10">
        <f t="shared" si="4"/>
        <v>0</v>
      </c>
      <c r="T10">
        <v>131</v>
      </c>
      <c r="U10">
        <f t="shared" si="3"/>
        <v>1</v>
      </c>
    </row>
    <row r="11" spans="1:27">
      <c r="A11" t="s">
        <v>209</v>
      </c>
      <c r="B11">
        <v>144</v>
      </c>
      <c r="E11">
        <v>61</v>
      </c>
      <c r="F11">
        <f t="shared" si="0"/>
        <v>0</v>
      </c>
      <c r="H11">
        <v>142</v>
      </c>
      <c r="I11">
        <f t="shared" si="1"/>
        <v>1</v>
      </c>
      <c r="K11">
        <v>107</v>
      </c>
      <c r="L11">
        <f t="shared" si="2"/>
        <v>1</v>
      </c>
      <c r="O11">
        <f t="shared" si="4"/>
        <v>0</v>
      </c>
      <c r="T11">
        <v>142</v>
      </c>
      <c r="U11">
        <f t="shared" si="3"/>
        <v>1</v>
      </c>
    </row>
    <row r="12" spans="1:27">
      <c r="A12" t="s">
        <v>180</v>
      </c>
      <c r="B12">
        <v>21</v>
      </c>
      <c r="E12">
        <v>62</v>
      </c>
      <c r="F12">
        <f t="shared" si="0"/>
        <v>0</v>
      </c>
      <c r="K12">
        <v>121</v>
      </c>
      <c r="L12">
        <f t="shared" si="2"/>
        <v>0</v>
      </c>
      <c r="O12">
        <f t="shared" si="4"/>
        <v>0</v>
      </c>
      <c r="T12">
        <v>144</v>
      </c>
      <c r="U12">
        <f t="shared" si="3"/>
        <v>0</v>
      </c>
    </row>
    <row r="13" spans="1:27">
      <c r="A13" t="s">
        <v>198</v>
      </c>
      <c r="B13">
        <v>12</v>
      </c>
      <c r="E13">
        <v>63</v>
      </c>
      <c r="F13">
        <f t="shared" si="0"/>
        <v>0</v>
      </c>
      <c r="K13">
        <v>124</v>
      </c>
      <c r="L13">
        <f t="shared" si="2"/>
        <v>0</v>
      </c>
      <c r="O13">
        <f t="shared" si="4"/>
        <v>0</v>
      </c>
    </row>
    <row r="14" spans="1:27">
      <c r="A14" t="s">
        <v>136</v>
      </c>
      <c r="B14">
        <v>18</v>
      </c>
      <c r="E14">
        <v>74</v>
      </c>
      <c r="F14">
        <f t="shared" si="0"/>
        <v>0</v>
      </c>
      <c r="K14">
        <v>127</v>
      </c>
      <c r="L14">
        <f t="shared" si="2"/>
        <v>0</v>
      </c>
      <c r="O14">
        <f t="shared" si="4"/>
        <v>0</v>
      </c>
    </row>
    <row r="15" spans="1:27">
      <c r="A15" t="s">
        <v>136</v>
      </c>
      <c r="B15">
        <v>28</v>
      </c>
      <c r="E15">
        <v>108</v>
      </c>
      <c r="F15">
        <f t="shared" si="0"/>
        <v>0</v>
      </c>
      <c r="O15">
        <f t="shared" si="4"/>
        <v>0</v>
      </c>
    </row>
    <row r="16" spans="1:27">
      <c r="A16" t="s">
        <v>136</v>
      </c>
      <c r="B16">
        <v>30</v>
      </c>
    </row>
    <row r="17" spans="1:27">
      <c r="A17" t="s">
        <v>136</v>
      </c>
      <c r="B17">
        <v>43</v>
      </c>
    </row>
    <row r="18" spans="1:27">
      <c r="A18" t="s">
        <v>136</v>
      </c>
      <c r="B18">
        <v>45</v>
      </c>
    </row>
    <row r="19" spans="1:27">
      <c r="A19" t="s">
        <v>136</v>
      </c>
      <c r="B19">
        <v>48</v>
      </c>
    </row>
    <row r="20" spans="1:27">
      <c r="A20" t="s">
        <v>136</v>
      </c>
      <c r="B20">
        <v>70</v>
      </c>
      <c r="D20" s="98">
        <f>COUNTIF($A$1:$A$147,D2)</f>
        <v>18</v>
      </c>
      <c r="E20" s="98" t="s">
        <v>234</v>
      </c>
      <c r="F20" s="98">
        <f>SUM(F2:F19)</f>
        <v>2</v>
      </c>
      <c r="G20" s="98">
        <f t="shared" ref="G20" si="6">COUNTIF($A$1:$A$147,G2)</f>
        <v>18</v>
      </c>
      <c r="H20" s="98" t="s">
        <v>234</v>
      </c>
      <c r="I20" s="98">
        <f t="shared" ref="I20" si="7">SUM(I2:I19)</f>
        <v>5</v>
      </c>
      <c r="J20" s="98">
        <f t="shared" ref="J20" si="8">COUNTIF($A$1:$A$147,J2)</f>
        <v>18</v>
      </c>
      <c r="K20" s="98" t="s">
        <v>234</v>
      </c>
      <c r="L20" s="98">
        <f t="shared" ref="L20" si="9">SUM(L2:L19)</f>
        <v>5</v>
      </c>
      <c r="M20" s="98">
        <f t="shared" ref="M20" si="10">COUNTIF($A$1:$A$147,M2)</f>
        <v>18</v>
      </c>
      <c r="N20" s="98" t="s">
        <v>234</v>
      </c>
      <c r="O20" s="98">
        <f t="shared" ref="O20" si="11">SUM(O2:O19)</f>
        <v>2</v>
      </c>
      <c r="P20" s="98">
        <f t="shared" ref="P20" si="12">COUNTIF($A$1:$A$147,P2)</f>
        <v>18</v>
      </c>
      <c r="Q20" s="98" t="s">
        <v>234</v>
      </c>
      <c r="R20" s="98">
        <f t="shared" ref="R20" si="13">SUM(R2:R19)</f>
        <v>1</v>
      </c>
      <c r="S20" s="98">
        <f t="shared" ref="S20" si="14">COUNTIF($A$1:$A$147,S2)</f>
        <v>18</v>
      </c>
      <c r="T20" s="98" t="s">
        <v>234</v>
      </c>
      <c r="U20" s="98">
        <f t="shared" ref="U20" si="15">SUM(U2:U19)</f>
        <v>8</v>
      </c>
      <c r="V20" s="98" t="s">
        <v>236</v>
      </c>
    </row>
    <row r="21" spans="1:27">
      <c r="A21" t="s">
        <v>136</v>
      </c>
      <c r="B21">
        <v>72</v>
      </c>
      <c r="D21" s="98"/>
      <c r="E21" s="98" t="s">
        <v>235</v>
      </c>
      <c r="F21" s="99">
        <f>(F20/D20)*100</f>
        <v>11.111111111111111</v>
      </c>
      <c r="G21" s="98"/>
      <c r="H21" s="98" t="s">
        <v>235</v>
      </c>
      <c r="I21" s="99">
        <f t="shared" ref="I21" si="16">(I20/G20)*100</f>
        <v>27.777777777777779</v>
      </c>
      <c r="J21" s="98"/>
      <c r="K21" s="98" t="s">
        <v>235</v>
      </c>
      <c r="L21" s="99">
        <f t="shared" ref="L21" si="17">(L20/J20)*100</f>
        <v>27.777777777777779</v>
      </c>
      <c r="M21" s="98"/>
      <c r="N21" s="98" t="s">
        <v>235</v>
      </c>
      <c r="O21" s="99">
        <f t="shared" ref="O21" si="18">(O20/M20)*100</f>
        <v>11.111111111111111</v>
      </c>
      <c r="P21" s="98"/>
      <c r="Q21" s="98" t="s">
        <v>235</v>
      </c>
      <c r="R21" s="99">
        <f t="shared" ref="R21" si="19">(R20/P20)*100</f>
        <v>5.5555555555555554</v>
      </c>
      <c r="S21" s="98"/>
      <c r="T21" s="98" t="s">
        <v>235</v>
      </c>
      <c r="U21" s="99">
        <f t="shared" ref="U21" si="20">(U20/S20)*100</f>
        <v>44.444444444444443</v>
      </c>
      <c r="V21" s="99">
        <f>(SUM(F21,I21,L21,O21,R21,U21)/6)</f>
        <v>21.296296296296294</v>
      </c>
    </row>
    <row r="22" spans="1:27">
      <c r="A22" t="s">
        <v>136</v>
      </c>
      <c r="B22">
        <v>73</v>
      </c>
    </row>
    <row r="23" spans="1:27">
      <c r="A23" t="s">
        <v>136</v>
      </c>
      <c r="B23">
        <v>78</v>
      </c>
      <c r="D23" t="s">
        <v>136</v>
      </c>
      <c r="E23">
        <v>1</v>
      </c>
      <c r="F23">
        <f t="shared" ref="F23:F31" si="21">COUNTIF($B$14:$B$31,E23)</f>
        <v>0</v>
      </c>
      <c r="G23" t="s">
        <v>136</v>
      </c>
      <c r="H23">
        <v>24</v>
      </c>
      <c r="I23">
        <f>COUNTIF($B$14:$B$31,H23)</f>
        <v>0</v>
      </c>
      <c r="J23" t="s">
        <v>136</v>
      </c>
      <c r="K23">
        <v>18</v>
      </c>
      <c r="L23">
        <f>COUNTIF($B$14:$B$31,K23)</f>
        <v>1</v>
      </c>
      <c r="M23" t="s">
        <v>136</v>
      </c>
      <c r="N23">
        <v>18</v>
      </c>
      <c r="O23">
        <f t="shared" ref="O23:O25" si="22">COUNTIF($B$14:$B$31,N23)</f>
        <v>1</v>
      </c>
      <c r="P23" t="s">
        <v>136</v>
      </c>
      <c r="Q23">
        <v>46</v>
      </c>
      <c r="R23">
        <f>COUNTIF($B$14:$B$31,Q23)</f>
        <v>0</v>
      </c>
      <c r="S23" t="s">
        <v>136</v>
      </c>
      <c r="T23">
        <v>33</v>
      </c>
      <c r="U23">
        <f t="shared" ref="U23:U28" si="23">COUNTIF($B$14:$B$31,T23)</f>
        <v>0</v>
      </c>
    </row>
    <row r="24" spans="1:27">
      <c r="A24" t="s">
        <v>136</v>
      </c>
      <c r="B24">
        <v>83</v>
      </c>
      <c r="E24">
        <v>52</v>
      </c>
      <c r="F24">
        <f t="shared" si="21"/>
        <v>0</v>
      </c>
      <c r="H24">
        <v>74</v>
      </c>
      <c r="I24">
        <f>COUNTIF($B$14:$B$31,H24)</f>
        <v>0</v>
      </c>
      <c r="K24">
        <v>112</v>
      </c>
      <c r="L24">
        <f>COUNTIF($B$14:$B$31,K24)</f>
        <v>0</v>
      </c>
      <c r="N24">
        <v>83</v>
      </c>
      <c r="O24">
        <f t="shared" si="22"/>
        <v>1</v>
      </c>
      <c r="Q24">
        <v>55</v>
      </c>
      <c r="R24">
        <f>COUNTIF($B$14:$B$31,Q24)</f>
        <v>0</v>
      </c>
      <c r="T24">
        <v>87</v>
      </c>
      <c r="U24">
        <f t="shared" si="23"/>
        <v>0</v>
      </c>
    </row>
    <row r="25" spans="1:27">
      <c r="A25" t="s">
        <v>136</v>
      </c>
      <c r="B25">
        <v>84</v>
      </c>
      <c r="E25">
        <v>70</v>
      </c>
      <c r="F25">
        <f t="shared" si="21"/>
        <v>1</v>
      </c>
      <c r="H25">
        <v>132</v>
      </c>
      <c r="I25">
        <f>COUNTIF($B$14:$B$31,H25)</f>
        <v>1</v>
      </c>
      <c r="K25">
        <v>118</v>
      </c>
      <c r="L25">
        <f>COUNTIF($B$14:$B$31,K25)</f>
        <v>1</v>
      </c>
      <c r="N25">
        <v>132</v>
      </c>
      <c r="O25">
        <f t="shared" si="22"/>
        <v>1</v>
      </c>
      <c r="Q25">
        <v>91</v>
      </c>
      <c r="R25">
        <f>COUNTIF($B$14:$B$31,Q25)</f>
        <v>0</v>
      </c>
      <c r="T25">
        <v>105</v>
      </c>
      <c r="U25">
        <f t="shared" si="23"/>
        <v>1</v>
      </c>
      <c r="W25" s="98" t="s">
        <v>3</v>
      </c>
      <c r="X25" s="108">
        <f>4/6</f>
        <v>0.66666666666666663</v>
      </c>
    </row>
    <row r="26" spans="1:27">
      <c r="A26" t="s">
        <v>136</v>
      </c>
      <c r="B26">
        <v>89</v>
      </c>
      <c r="E26">
        <v>79</v>
      </c>
      <c r="F26">
        <f t="shared" si="21"/>
        <v>0</v>
      </c>
      <c r="H26">
        <v>141</v>
      </c>
      <c r="I26">
        <f>COUNTIF($B$14:$B$31,H26)</f>
        <v>1</v>
      </c>
      <c r="Q26">
        <v>141</v>
      </c>
      <c r="R26">
        <f>COUNTIF($B$14:$B$31,Q26)</f>
        <v>1</v>
      </c>
      <c r="T26">
        <v>112</v>
      </c>
      <c r="U26">
        <f t="shared" si="23"/>
        <v>0</v>
      </c>
      <c r="W26" s="98" t="s">
        <v>135</v>
      </c>
      <c r="X26" s="108">
        <f>1/6</f>
        <v>0.16666666666666666</v>
      </c>
    </row>
    <row r="27" spans="1:27">
      <c r="A27" t="s">
        <v>136</v>
      </c>
      <c r="B27">
        <v>105</v>
      </c>
      <c r="E27">
        <v>99</v>
      </c>
      <c r="F27">
        <f t="shared" si="21"/>
        <v>0</v>
      </c>
      <c r="H27">
        <v>147</v>
      </c>
      <c r="I27">
        <f>COUNTIF($B$14:$B$31,H27)</f>
        <v>1</v>
      </c>
      <c r="T27">
        <v>132</v>
      </c>
      <c r="U27">
        <f t="shared" si="23"/>
        <v>1</v>
      </c>
      <c r="W27" s="98" t="s">
        <v>136</v>
      </c>
      <c r="X27" s="108">
        <f>2/6</f>
        <v>0.33333333333333331</v>
      </c>
    </row>
    <row r="28" spans="1:27">
      <c r="A28" t="s">
        <v>136</v>
      </c>
      <c r="B28">
        <v>118</v>
      </c>
      <c r="E28">
        <v>111</v>
      </c>
      <c r="F28">
        <f t="shared" si="21"/>
        <v>0</v>
      </c>
      <c r="T28">
        <v>140</v>
      </c>
      <c r="U28">
        <f t="shared" si="23"/>
        <v>0</v>
      </c>
      <c r="W28" s="98" t="s">
        <v>16</v>
      </c>
      <c r="X28" s="108">
        <f>5/6</f>
        <v>0.83333333333333337</v>
      </c>
    </row>
    <row r="29" spans="1:27">
      <c r="A29" t="s">
        <v>136</v>
      </c>
      <c r="B29">
        <v>132</v>
      </c>
      <c r="E29">
        <v>132</v>
      </c>
      <c r="F29">
        <f t="shared" si="21"/>
        <v>1</v>
      </c>
      <c r="W29" s="98" t="s">
        <v>134</v>
      </c>
      <c r="X29" s="108">
        <v>0</v>
      </c>
    </row>
    <row r="30" spans="1:27">
      <c r="A30" t="s">
        <v>136</v>
      </c>
      <c r="B30">
        <v>141</v>
      </c>
      <c r="E30">
        <v>141</v>
      </c>
      <c r="F30">
        <f t="shared" si="21"/>
        <v>1</v>
      </c>
      <c r="W30" s="98" t="s">
        <v>32</v>
      </c>
      <c r="X30" s="108">
        <v>0.5</v>
      </c>
    </row>
    <row r="31" spans="1:27">
      <c r="A31" t="s">
        <v>136</v>
      </c>
      <c r="B31">
        <v>147</v>
      </c>
      <c r="E31">
        <v>147</v>
      </c>
      <c r="F31">
        <f t="shared" si="21"/>
        <v>1</v>
      </c>
      <c r="W31" s="98" t="s">
        <v>2</v>
      </c>
      <c r="X31" s="108">
        <v>0.5</v>
      </c>
    </row>
    <row r="32" spans="1:27">
      <c r="A32" t="s">
        <v>197</v>
      </c>
      <c r="B32">
        <v>8</v>
      </c>
      <c r="AA32" s="107"/>
    </row>
    <row r="33" spans="1:22">
      <c r="A33" t="s">
        <v>197</v>
      </c>
      <c r="B33">
        <v>36</v>
      </c>
    </row>
    <row r="34" spans="1:22">
      <c r="A34" t="s">
        <v>197</v>
      </c>
      <c r="B34">
        <v>44</v>
      </c>
    </row>
    <row r="35" spans="1:22">
      <c r="A35" t="s">
        <v>189</v>
      </c>
      <c r="B35">
        <v>6</v>
      </c>
    </row>
    <row r="36" spans="1:22">
      <c r="A36" t="s">
        <v>189</v>
      </c>
      <c r="B36">
        <v>138</v>
      </c>
    </row>
    <row r="37" spans="1:22">
      <c r="A37" t="s">
        <v>189</v>
      </c>
      <c r="B37">
        <v>143</v>
      </c>
    </row>
    <row r="38" spans="1:22">
      <c r="A38" t="s">
        <v>2</v>
      </c>
      <c r="B38">
        <v>15</v>
      </c>
    </row>
    <row r="39" spans="1:22">
      <c r="A39" t="s">
        <v>2</v>
      </c>
      <c r="B39">
        <v>33</v>
      </c>
    </row>
    <row r="40" spans="1:22">
      <c r="A40" t="s">
        <v>2</v>
      </c>
      <c r="B40">
        <v>37</v>
      </c>
    </row>
    <row r="41" spans="1:22">
      <c r="A41" t="s">
        <v>2</v>
      </c>
      <c r="B41">
        <v>39</v>
      </c>
      <c r="D41" s="98">
        <f>COUNTIF($A$1:$A$147,D23)</f>
        <v>18</v>
      </c>
      <c r="E41" s="98" t="s">
        <v>234</v>
      </c>
      <c r="F41" s="98">
        <f>SUM(F23:F40)</f>
        <v>4</v>
      </c>
      <c r="G41" s="98">
        <f t="shared" ref="G41" si="24">COUNTIF($A$1:$A$147,G23)</f>
        <v>18</v>
      </c>
      <c r="H41" s="98" t="s">
        <v>234</v>
      </c>
      <c r="I41" s="98">
        <f t="shared" ref="I41" si="25">SUM(I23:I40)</f>
        <v>3</v>
      </c>
      <c r="J41" s="98">
        <f t="shared" ref="J41" si="26">COUNTIF($A$1:$A$147,J23)</f>
        <v>18</v>
      </c>
      <c r="K41" s="98" t="s">
        <v>234</v>
      </c>
      <c r="L41" s="98">
        <f t="shared" ref="L41" si="27">SUM(L23:L40)</f>
        <v>2</v>
      </c>
      <c r="M41" s="98">
        <f t="shared" ref="M41" si="28">COUNTIF($A$1:$A$147,M23)</f>
        <v>18</v>
      </c>
      <c r="N41" s="98" t="s">
        <v>234</v>
      </c>
      <c r="O41" s="98">
        <f t="shared" ref="O41" si="29">SUM(O23:O40)</f>
        <v>3</v>
      </c>
      <c r="P41" s="98">
        <f t="shared" ref="P41" si="30">COUNTIF($A$1:$A$147,P23)</f>
        <v>18</v>
      </c>
      <c r="Q41" s="98" t="s">
        <v>234</v>
      </c>
      <c r="R41" s="98">
        <f t="shared" ref="R41" si="31">SUM(R23:R40)</f>
        <v>1</v>
      </c>
      <c r="S41" s="98">
        <f t="shared" ref="S41" si="32">COUNTIF($A$1:$A$147,S23)</f>
        <v>18</v>
      </c>
      <c r="T41" s="98" t="s">
        <v>234</v>
      </c>
      <c r="U41" s="98">
        <f t="shared" ref="U41" si="33">SUM(U23:U40)</f>
        <v>2</v>
      </c>
      <c r="V41" s="98" t="s">
        <v>236</v>
      </c>
    </row>
    <row r="42" spans="1:22">
      <c r="A42" t="s">
        <v>2</v>
      </c>
      <c r="B42">
        <v>52</v>
      </c>
      <c r="D42" s="98"/>
      <c r="E42" s="98" t="s">
        <v>235</v>
      </c>
      <c r="F42" s="99">
        <f>(F41/D41)*100</f>
        <v>22.222222222222221</v>
      </c>
      <c r="G42" s="98"/>
      <c r="H42" s="98" t="s">
        <v>235</v>
      </c>
      <c r="I42" s="99">
        <f t="shared" ref="I42" si="34">(I41/G41)*100</f>
        <v>16.666666666666664</v>
      </c>
      <c r="J42" s="98"/>
      <c r="K42" s="98" t="s">
        <v>235</v>
      </c>
      <c r="L42" s="99">
        <f t="shared" ref="L42" si="35">(L41/J41)*100</f>
        <v>11.111111111111111</v>
      </c>
      <c r="M42" s="98"/>
      <c r="N42" s="98" t="s">
        <v>235</v>
      </c>
      <c r="O42" s="99">
        <f t="shared" ref="O42" si="36">(O41/M41)*100</f>
        <v>16.666666666666664</v>
      </c>
      <c r="P42" s="98"/>
      <c r="Q42" s="98" t="s">
        <v>235</v>
      </c>
      <c r="R42" s="99">
        <f t="shared" ref="R42" si="37">(R41/P41)*100</f>
        <v>5.5555555555555554</v>
      </c>
      <c r="S42" s="98"/>
      <c r="T42" s="98" t="s">
        <v>235</v>
      </c>
      <c r="U42" s="99">
        <f t="shared" ref="U42" si="38">(U41/S41)*100</f>
        <v>11.111111111111111</v>
      </c>
      <c r="V42" s="99">
        <f>(SUM(F42,I42,L42,O42,R42,U42)/6)</f>
        <v>13.888888888888888</v>
      </c>
    </row>
    <row r="43" spans="1:22">
      <c r="A43" t="s">
        <v>2</v>
      </c>
      <c r="B43">
        <v>81</v>
      </c>
      <c r="D43" t="s">
        <v>16</v>
      </c>
      <c r="E43">
        <v>14</v>
      </c>
      <c r="F43">
        <f t="shared" ref="F43:F50" si="39">COUNTIF($B$115:$B$132,E43)</f>
        <v>1</v>
      </c>
      <c r="G43" t="s">
        <v>16</v>
      </c>
      <c r="H43">
        <v>26</v>
      </c>
      <c r="I43">
        <f t="shared" ref="I43:I50" si="40">COUNTIF($B$115:$B$132,H43)</f>
        <v>1</v>
      </c>
      <c r="J43" t="s">
        <v>16</v>
      </c>
      <c r="K43">
        <v>14</v>
      </c>
      <c r="L43">
        <f t="shared" ref="L43:L49" si="41">COUNTIF($B$115:$B$132,K43)</f>
        <v>1</v>
      </c>
      <c r="M43" t="s">
        <v>16</v>
      </c>
      <c r="N43">
        <v>12</v>
      </c>
      <c r="O43">
        <f t="shared" ref="O43:O54" si="42">COUNTIF($B$115:$B$132,N43)</f>
        <v>0</v>
      </c>
      <c r="P43" t="s">
        <v>16</v>
      </c>
      <c r="Q43">
        <v>14</v>
      </c>
      <c r="R43">
        <f t="shared" ref="R43:R59" si="43">COUNTIF($B$115:$B$132,Q43)</f>
        <v>1</v>
      </c>
      <c r="S43" t="s">
        <v>16</v>
      </c>
      <c r="T43">
        <v>14</v>
      </c>
      <c r="U43">
        <f t="shared" ref="U43:U57" si="44">COUNTIF($B$115:$B$132,T43)</f>
        <v>1</v>
      </c>
    </row>
    <row r="44" spans="1:22">
      <c r="A44" t="s">
        <v>2</v>
      </c>
      <c r="B44">
        <v>82</v>
      </c>
      <c r="E44">
        <v>32</v>
      </c>
      <c r="F44">
        <f t="shared" si="39"/>
        <v>0</v>
      </c>
      <c r="H44">
        <v>40</v>
      </c>
      <c r="I44">
        <f t="shared" si="40"/>
        <v>1</v>
      </c>
      <c r="K44">
        <v>90</v>
      </c>
      <c r="L44">
        <f t="shared" si="41"/>
        <v>1</v>
      </c>
      <c r="N44">
        <v>14</v>
      </c>
      <c r="O44">
        <f t="shared" si="42"/>
        <v>1</v>
      </c>
      <c r="Q44">
        <v>36</v>
      </c>
      <c r="R44">
        <f t="shared" si="43"/>
        <v>0</v>
      </c>
      <c r="T44">
        <v>26</v>
      </c>
      <c r="U44">
        <f t="shared" si="44"/>
        <v>1</v>
      </c>
    </row>
    <row r="45" spans="1:22">
      <c r="A45" t="s">
        <v>2</v>
      </c>
      <c r="B45">
        <v>85</v>
      </c>
      <c r="E45">
        <v>58</v>
      </c>
      <c r="F45">
        <f t="shared" si="39"/>
        <v>1</v>
      </c>
      <c r="H45">
        <v>90</v>
      </c>
      <c r="I45">
        <f t="shared" si="40"/>
        <v>1</v>
      </c>
      <c r="K45">
        <v>92</v>
      </c>
      <c r="L45">
        <f t="shared" si="41"/>
        <v>0</v>
      </c>
      <c r="N45">
        <v>27</v>
      </c>
      <c r="O45">
        <f t="shared" si="42"/>
        <v>0</v>
      </c>
      <c r="Q45">
        <v>40</v>
      </c>
      <c r="R45">
        <f t="shared" si="43"/>
        <v>1</v>
      </c>
      <c r="T45">
        <v>36</v>
      </c>
      <c r="U45">
        <f t="shared" si="44"/>
        <v>0</v>
      </c>
    </row>
    <row r="46" spans="1:22">
      <c r="A46" t="s">
        <v>2</v>
      </c>
      <c r="B46">
        <v>87</v>
      </c>
      <c r="E46">
        <v>77</v>
      </c>
      <c r="F46">
        <f t="shared" si="39"/>
        <v>1</v>
      </c>
      <c r="H46">
        <v>94</v>
      </c>
      <c r="I46">
        <f t="shared" si="40"/>
        <v>1</v>
      </c>
      <c r="K46">
        <v>94</v>
      </c>
      <c r="L46">
        <f t="shared" si="41"/>
        <v>1</v>
      </c>
      <c r="N46">
        <v>36</v>
      </c>
      <c r="O46">
        <f t="shared" si="42"/>
        <v>0</v>
      </c>
      <c r="Q46">
        <v>42</v>
      </c>
      <c r="R46">
        <f t="shared" si="43"/>
        <v>0</v>
      </c>
      <c r="T46">
        <v>40</v>
      </c>
      <c r="U46">
        <f t="shared" si="44"/>
        <v>1</v>
      </c>
    </row>
    <row r="47" spans="1:22">
      <c r="A47" t="s">
        <v>2</v>
      </c>
      <c r="B47">
        <v>92</v>
      </c>
      <c r="E47">
        <v>90</v>
      </c>
      <c r="F47">
        <f t="shared" si="39"/>
        <v>1</v>
      </c>
      <c r="H47">
        <v>109</v>
      </c>
      <c r="I47">
        <f t="shared" si="40"/>
        <v>1</v>
      </c>
      <c r="K47">
        <v>109</v>
      </c>
      <c r="L47">
        <f t="shared" si="41"/>
        <v>1</v>
      </c>
      <c r="N47">
        <v>77</v>
      </c>
      <c r="O47">
        <f t="shared" si="42"/>
        <v>1</v>
      </c>
      <c r="Q47">
        <v>56</v>
      </c>
      <c r="R47">
        <f t="shared" si="43"/>
        <v>0</v>
      </c>
      <c r="T47">
        <v>77</v>
      </c>
      <c r="U47">
        <f t="shared" si="44"/>
        <v>1</v>
      </c>
    </row>
    <row r="48" spans="1:22">
      <c r="A48" t="s">
        <v>2</v>
      </c>
      <c r="B48">
        <v>95</v>
      </c>
      <c r="E48">
        <v>109</v>
      </c>
      <c r="F48">
        <f t="shared" si="39"/>
        <v>1</v>
      </c>
      <c r="H48">
        <v>119</v>
      </c>
      <c r="I48">
        <f t="shared" si="40"/>
        <v>1</v>
      </c>
      <c r="K48">
        <v>117</v>
      </c>
      <c r="L48">
        <f t="shared" si="41"/>
        <v>1</v>
      </c>
      <c r="N48">
        <v>90</v>
      </c>
      <c r="O48">
        <f t="shared" si="42"/>
        <v>1</v>
      </c>
      <c r="Q48">
        <v>57</v>
      </c>
      <c r="R48">
        <f t="shared" si="43"/>
        <v>0</v>
      </c>
      <c r="T48">
        <v>80</v>
      </c>
      <c r="U48">
        <f t="shared" si="44"/>
        <v>1</v>
      </c>
    </row>
    <row r="49" spans="1:22">
      <c r="A49" t="s">
        <v>2</v>
      </c>
      <c r="B49">
        <v>99</v>
      </c>
      <c r="E49">
        <v>117</v>
      </c>
      <c r="F49">
        <f t="shared" si="39"/>
        <v>1</v>
      </c>
      <c r="H49">
        <v>133</v>
      </c>
      <c r="I49">
        <f t="shared" si="40"/>
        <v>1</v>
      </c>
      <c r="K49">
        <v>119</v>
      </c>
      <c r="L49">
        <f t="shared" si="41"/>
        <v>1</v>
      </c>
      <c r="N49">
        <v>93</v>
      </c>
      <c r="O49">
        <f t="shared" si="42"/>
        <v>0</v>
      </c>
      <c r="Q49">
        <v>76</v>
      </c>
      <c r="R49">
        <f t="shared" si="43"/>
        <v>0</v>
      </c>
      <c r="T49">
        <v>90</v>
      </c>
      <c r="U49">
        <f t="shared" si="44"/>
        <v>1</v>
      </c>
    </row>
    <row r="50" spans="1:22">
      <c r="A50" t="s">
        <v>2</v>
      </c>
      <c r="B50">
        <v>114</v>
      </c>
      <c r="E50">
        <v>135</v>
      </c>
      <c r="F50">
        <f t="shared" si="39"/>
        <v>0</v>
      </c>
      <c r="I50">
        <f t="shared" si="40"/>
        <v>0</v>
      </c>
      <c r="N50">
        <v>109</v>
      </c>
      <c r="O50">
        <f t="shared" si="42"/>
        <v>1</v>
      </c>
      <c r="Q50">
        <v>77</v>
      </c>
      <c r="R50">
        <f t="shared" si="43"/>
        <v>1</v>
      </c>
      <c r="T50">
        <v>91</v>
      </c>
      <c r="U50">
        <f t="shared" si="44"/>
        <v>0</v>
      </c>
    </row>
    <row r="51" spans="1:22">
      <c r="A51" t="s">
        <v>2</v>
      </c>
      <c r="B51">
        <v>116</v>
      </c>
      <c r="N51">
        <v>111</v>
      </c>
      <c r="O51">
        <f t="shared" si="42"/>
        <v>1</v>
      </c>
      <c r="Q51">
        <v>83</v>
      </c>
      <c r="R51">
        <f t="shared" si="43"/>
        <v>0</v>
      </c>
      <c r="T51">
        <v>94</v>
      </c>
      <c r="U51">
        <f t="shared" si="44"/>
        <v>1</v>
      </c>
    </row>
    <row r="52" spans="1:22">
      <c r="A52" t="s">
        <v>2</v>
      </c>
      <c r="B52">
        <v>121</v>
      </c>
      <c r="N52">
        <v>112</v>
      </c>
      <c r="O52">
        <f t="shared" si="42"/>
        <v>0</v>
      </c>
      <c r="Q52">
        <v>90</v>
      </c>
      <c r="R52">
        <f t="shared" si="43"/>
        <v>1</v>
      </c>
      <c r="T52">
        <v>102</v>
      </c>
      <c r="U52">
        <f t="shared" si="44"/>
        <v>0</v>
      </c>
    </row>
    <row r="53" spans="1:22">
      <c r="A53" t="s">
        <v>2</v>
      </c>
      <c r="B53">
        <v>136</v>
      </c>
      <c r="N53">
        <v>117</v>
      </c>
      <c r="O53">
        <f t="shared" si="42"/>
        <v>1</v>
      </c>
      <c r="Q53">
        <v>94</v>
      </c>
      <c r="R53">
        <f t="shared" si="43"/>
        <v>1</v>
      </c>
      <c r="T53">
        <v>106</v>
      </c>
      <c r="U53">
        <f t="shared" si="44"/>
        <v>1</v>
      </c>
    </row>
    <row r="54" spans="1:22">
      <c r="A54" t="s">
        <v>192</v>
      </c>
      <c r="B54">
        <v>10</v>
      </c>
      <c r="N54">
        <v>119</v>
      </c>
      <c r="O54">
        <f t="shared" si="42"/>
        <v>1</v>
      </c>
      <c r="Q54">
        <v>96</v>
      </c>
      <c r="R54">
        <f t="shared" si="43"/>
        <v>0</v>
      </c>
      <c r="T54">
        <v>107</v>
      </c>
      <c r="U54">
        <f t="shared" si="44"/>
        <v>0</v>
      </c>
    </row>
    <row r="55" spans="1:22">
      <c r="A55" t="s">
        <v>227</v>
      </c>
      <c r="B55">
        <v>128</v>
      </c>
      <c r="Q55">
        <v>97</v>
      </c>
      <c r="R55">
        <f t="shared" si="43"/>
        <v>0</v>
      </c>
      <c r="T55">
        <v>109</v>
      </c>
      <c r="U55">
        <f t="shared" si="44"/>
        <v>1</v>
      </c>
    </row>
    <row r="56" spans="1:22">
      <c r="A56" t="s">
        <v>3</v>
      </c>
      <c r="B56">
        <v>13</v>
      </c>
      <c r="Q56">
        <v>109</v>
      </c>
      <c r="R56">
        <f t="shared" si="43"/>
        <v>1</v>
      </c>
      <c r="T56">
        <v>117</v>
      </c>
      <c r="U56">
        <f t="shared" si="44"/>
        <v>1</v>
      </c>
    </row>
    <row r="57" spans="1:22">
      <c r="A57" t="s">
        <v>3</v>
      </c>
      <c r="B57">
        <v>23</v>
      </c>
      <c r="Q57">
        <v>112</v>
      </c>
      <c r="R57">
        <f t="shared" si="43"/>
        <v>0</v>
      </c>
      <c r="T57">
        <v>133</v>
      </c>
      <c r="U57">
        <f t="shared" si="44"/>
        <v>1</v>
      </c>
    </row>
    <row r="58" spans="1:22">
      <c r="A58" t="s">
        <v>3</v>
      </c>
      <c r="B58">
        <v>41</v>
      </c>
      <c r="Q58">
        <v>117</v>
      </c>
      <c r="R58">
        <f t="shared" si="43"/>
        <v>1</v>
      </c>
    </row>
    <row r="59" spans="1:22">
      <c r="A59" t="s">
        <v>3</v>
      </c>
      <c r="B59">
        <v>47</v>
      </c>
      <c r="Q59">
        <v>119</v>
      </c>
      <c r="R59">
        <f t="shared" si="43"/>
        <v>1</v>
      </c>
    </row>
    <row r="60" spans="1:22">
      <c r="A60" t="s">
        <v>3</v>
      </c>
      <c r="B60">
        <v>49</v>
      </c>
    </row>
    <row r="61" spans="1:22">
      <c r="A61" t="s">
        <v>3</v>
      </c>
      <c r="B61">
        <v>53</v>
      </c>
    </row>
    <row r="62" spans="1:22">
      <c r="A62" t="s">
        <v>3</v>
      </c>
      <c r="B62">
        <v>60</v>
      </c>
    </row>
    <row r="63" spans="1:22">
      <c r="A63" t="s">
        <v>3</v>
      </c>
      <c r="B63">
        <v>61</v>
      </c>
      <c r="D63" s="98">
        <f>COUNTIF($A$1:$A$147,D43)</f>
        <v>18</v>
      </c>
      <c r="E63" s="98" t="s">
        <v>234</v>
      </c>
      <c r="F63" s="98">
        <f>SUM(F43:F50)</f>
        <v>6</v>
      </c>
      <c r="G63" s="98">
        <f>COUNTIF($A$1:$A$147,G43)</f>
        <v>18</v>
      </c>
      <c r="H63" s="98" t="s">
        <v>234</v>
      </c>
      <c r="I63" s="98">
        <f>SUM(I43:I50)</f>
        <v>7</v>
      </c>
      <c r="J63" s="98">
        <f>COUNTIF($A$1:$A$147,J43)</f>
        <v>18</v>
      </c>
      <c r="K63" s="98" t="s">
        <v>234</v>
      </c>
      <c r="L63" s="98">
        <f>SUM(L43:L50)</f>
        <v>6</v>
      </c>
      <c r="M63" s="98">
        <f>COUNTIF($A$1:$A$147,M43)</f>
        <v>18</v>
      </c>
      <c r="N63" s="98" t="s">
        <v>234</v>
      </c>
      <c r="O63" s="98">
        <f>SUM(O43:O50)</f>
        <v>4</v>
      </c>
      <c r="P63" s="98">
        <f>COUNTIF($A$1:$A$147,P43)</f>
        <v>18</v>
      </c>
      <c r="Q63" s="98" t="s">
        <v>234</v>
      </c>
      <c r="R63" s="98">
        <f>SUM(R43:R50)</f>
        <v>3</v>
      </c>
      <c r="S63" s="98">
        <f>COUNTIF($A$1:$A$147,S43)</f>
        <v>18</v>
      </c>
      <c r="T63" s="98" t="s">
        <v>234</v>
      </c>
      <c r="U63" s="98">
        <f>SUM(U43:U50)</f>
        <v>6</v>
      </c>
      <c r="V63" s="98" t="s">
        <v>236</v>
      </c>
    </row>
    <row r="64" spans="1:22">
      <c r="A64" t="s">
        <v>3</v>
      </c>
      <c r="B64">
        <v>62</v>
      </c>
      <c r="D64" s="98"/>
      <c r="E64" s="98" t="s">
        <v>235</v>
      </c>
      <c r="F64" s="99">
        <f>(F63/D63)*100</f>
        <v>33.333333333333329</v>
      </c>
      <c r="G64" s="98"/>
      <c r="H64" s="98" t="s">
        <v>235</v>
      </c>
      <c r="I64" s="99">
        <f>(I63/G63)*100</f>
        <v>38.888888888888893</v>
      </c>
      <c r="J64" s="98"/>
      <c r="K64" s="98" t="s">
        <v>235</v>
      </c>
      <c r="L64" s="99">
        <f>(L63/J63)*100</f>
        <v>33.333333333333329</v>
      </c>
      <c r="M64" s="98"/>
      <c r="N64" s="98" t="s">
        <v>235</v>
      </c>
      <c r="O64" s="99">
        <f>(O63/M63)*100</f>
        <v>22.222222222222221</v>
      </c>
      <c r="P64" s="98"/>
      <c r="Q64" s="98" t="s">
        <v>235</v>
      </c>
      <c r="R64" s="99">
        <f>(R63/P63)*100</f>
        <v>16.666666666666664</v>
      </c>
      <c r="S64" s="98"/>
      <c r="T64" s="98" t="s">
        <v>235</v>
      </c>
      <c r="U64" s="99">
        <f>(U63/S63)*100</f>
        <v>33.333333333333329</v>
      </c>
      <c r="V64" s="99">
        <f>(SUM(F64,I64,L64,O64,R64,U64)/6)</f>
        <v>29.62962962962963</v>
      </c>
    </row>
    <row r="65" spans="1:21">
      <c r="A65" t="s">
        <v>3</v>
      </c>
      <c r="B65">
        <v>63</v>
      </c>
      <c r="D65" t="s">
        <v>134</v>
      </c>
      <c r="E65">
        <v>2</v>
      </c>
      <c r="F65">
        <f t="shared" ref="F65:F78" si="45">COUNTIF($B$133:$B$147,E65)</f>
        <v>0</v>
      </c>
      <c r="G65" t="s">
        <v>134</v>
      </c>
      <c r="H65">
        <v>32</v>
      </c>
      <c r="I65">
        <f t="shared" ref="I65:I72" si="46">COUNTIF($B$133:$B$147,H65)</f>
        <v>0</v>
      </c>
      <c r="J65" t="s">
        <v>134</v>
      </c>
      <c r="K65">
        <v>0</v>
      </c>
      <c r="L65">
        <f>COUNTIF($B$133:$B$147,K65)</f>
        <v>0</v>
      </c>
      <c r="M65" t="s">
        <v>134</v>
      </c>
      <c r="N65">
        <v>1</v>
      </c>
      <c r="O65">
        <f t="shared" ref="O65:O71" si="47">COUNTIF($B$133:$B$147,N65)</f>
        <v>0</v>
      </c>
      <c r="P65" t="s">
        <v>134</v>
      </c>
      <c r="Q65">
        <v>38</v>
      </c>
      <c r="R65">
        <f t="shared" ref="R65:R70" si="48">COUNTIF($B$133:$B$147,Q65)</f>
        <v>0</v>
      </c>
      <c r="S65" t="s">
        <v>134</v>
      </c>
      <c r="T65">
        <v>51</v>
      </c>
      <c r="U65">
        <f t="shared" ref="U65:U73" si="49">COUNTIF($B$133:$B$147,T65)</f>
        <v>0</v>
      </c>
    </row>
    <row r="66" spans="1:21">
      <c r="A66" t="s">
        <v>3</v>
      </c>
      <c r="B66">
        <v>65</v>
      </c>
      <c r="E66">
        <v>41</v>
      </c>
      <c r="F66">
        <f t="shared" si="45"/>
        <v>0</v>
      </c>
      <c r="H66">
        <v>76</v>
      </c>
      <c r="I66">
        <f t="shared" si="46"/>
        <v>0</v>
      </c>
      <c r="N66">
        <v>57</v>
      </c>
      <c r="O66">
        <f t="shared" si="47"/>
        <v>1</v>
      </c>
      <c r="Q66">
        <v>59</v>
      </c>
      <c r="R66">
        <f t="shared" si="48"/>
        <v>0</v>
      </c>
      <c r="T66">
        <v>54</v>
      </c>
      <c r="U66">
        <f t="shared" si="49"/>
        <v>0</v>
      </c>
    </row>
    <row r="67" spans="1:21">
      <c r="A67" t="s">
        <v>3</v>
      </c>
      <c r="B67">
        <v>67</v>
      </c>
      <c r="E67">
        <v>46</v>
      </c>
      <c r="F67">
        <f t="shared" si="45"/>
        <v>0</v>
      </c>
      <c r="H67">
        <v>83</v>
      </c>
      <c r="I67">
        <f t="shared" si="46"/>
        <v>0</v>
      </c>
      <c r="N67">
        <v>96</v>
      </c>
      <c r="O67">
        <f t="shared" si="47"/>
        <v>0</v>
      </c>
      <c r="Q67">
        <v>86</v>
      </c>
      <c r="R67">
        <f t="shared" si="48"/>
        <v>1</v>
      </c>
      <c r="T67">
        <v>57</v>
      </c>
      <c r="U67">
        <f t="shared" si="49"/>
        <v>1</v>
      </c>
    </row>
    <row r="68" spans="1:21">
      <c r="A68" t="s">
        <v>3</v>
      </c>
      <c r="B68">
        <v>75</v>
      </c>
      <c r="E68">
        <v>65</v>
      </c>
      <c r="F68">
        <f t="shared" si="45"/>
        <v>0</v>
      </c>
      <c r="H68">
        <v>100</v>
      </c>
      <c r="I68">
        <f t="shared" si="46"/>
        <v>0</v>
      </c>
      <c r="N68">
        <v>107</v>
      </c>
      <c r="O68">
        <f t="shared" si="47"/>
        <v>0</v>
      </c>
      <c r="Q68">
        <v>87</v>
      </c>
      <c r="R68">
        <f t="shared" si="48"/>
        <v>0</v>
      </c>
      <c r="T68">
        <v>83</v>
      </c>
      <c r="U68">
        <f t="shared" si="49"/>
        <v>0</v>
      </c>
    </row>
    <row r="69" spans="1:21">
      <c r="A69" t="s">
        <v>3</v>
      </c>
      <c r="B69">
        <v>108</v>
      </c>
      <c r="E69">
        <v>93</v>
      </c>
      <c r="F69">
        <f t="shared" si="45"/>
        <v>0</v>
      </c>
      <c r="H69">
        <v>102</v>
      </c>
      <c r="I69">
        <f t="shared" si="46"/>
        <v>1</v>
      </c>
      <c r="N69">
        <v>113</v>
      </c>
      <c r="O69">
        <f t="shared" si="47"/>
        <v>0</v>
      </c>
      <c r="Q69">
        <v>115</v>
      </c>
      <c r="R69">
        <f t="shared" si="48"/>
        <v>1</v>
      </c>
      <c r="T69">
        <v>88</v>
      </c>
      <c r="U69">
        <f t="shared" si="49"/>
        <v>0</v>
      </c>
    </row>
    <row r="70" spans="1:21">
      <c r="A70" t="s">
        <v>3</v>
      </c>
      <c r="B70">
        <v>110</v>
      </c>
      <c r="E70">
        <v>97</v>
      </c>
      <c r="F70">
        <f t="shared" si="45"/>
        <v>0</v>
      </c>
      <c r="H70">
        <v>117</v>
      </c>
      <c r="I70">
        <f t="shared" si="46"/>
        <v>0</v>
      </c>
      <c r="N70">
        <v>124</v>
      </c>
      <c r="O70">
        <f t="shared" si="47"/>
        <v>1</v>
      </c>
      <c r="Q70">
        <v>121</v>
      </c>
      <c r="R70">
        <f t="shared" si="48"/>
        <v>0</v>
      </c>
      <c r="T70">
        <v>89</v>
      </c>
      <c r="U70">
        <f t="shared" si="49"/>
        <v>0</v>
      </c>
    </row>
    <row r="71" spans="1:21">
      <c r="A71" t="s">
        <v>3</v>
      </c>
      <c r="B71">
        <v>135</v>
      </c>
      <c r="E71">
        <v>103</v>
      </c>
      <c r="F71">
        <f t="shared" si="45"/>
        <v>0</v>
      </c>
      <c r="H71">
        <v>130</v>
      </c>
      <c r="I71">
        <f t="shared" si="46"/>
        <v>1</v>
      </c>
      <c r="N71">
        <v>126</v>
      </c>
      <c r="O71">
        <f t="shared" si="47"/>
        <v>0</v>
      </c>
      <c r="T71">
        <v>96</v>
      </c>
      <c r="U71">
        <f t="shared" si="49"/>
        <v>0</v>
      </c>
    </row>
    <row r="72" spans="1:21">
      <c r="A72" t="s">
        <v>200</v>
      </c>
      <c r="B72">
        <v>11</v>
      </c>
      <c r="E72">
        <v>106</v>
      </c>
      <c r="F72">
        <f t="shared" si="45"/>
        <v>0</v>
      </c>
      <c r="H72">
        <v>146</v>
      </c>
      <c r="I72">
        <f t="shared" si="46"/>
        <v>1</v>
      </c>
      <c r="T72">
        <v>111</v>
      </c>
      <c r="U72">
        <f t="shared" si="49"/>
        <v>0</v>
      </c>
    </row>
    <row r="73" spans="1:21">
      <c r="A73" t="s">
        <v>200</v>
      </c>
      <c r="B73">
        <v>127</v>
      </c>
      <c r="E73">
        <v>115</v>
      </c>
      <c r="F73">
        <f t="shared" si="45"/>
        <v>1</v>
      </c>
      <c r="T73">
        <v>130</v>
      </c>
      <c r="U73">
        <f t="shared" si="49"/>
        <v>1</v>
      </c>
    </row>
    <row r="74" spans="1:21">
      <c r="A74" t="s">
        <v>32</v>
      </c>
      <c r="B74">
        <v>16</v>
      </c>
      <c r="E74">
        <v>126</v>
      </c>
      <c r="F74">
        <f t="shared" si="45"/>
        <v>0</v>
      </c>
    </row>
    <row r="75" spans="1:21">
      <c r="A75" t="s">
        <v>32</v>
      </c>
      <c r="B75">
        <v>31</v>
      </c>
      <c r="E75">
        <v>131</v>
      </c>
      <c r="F75">
        <f t="shared" si="45"/>
        <v>0</v>
      </c>
    </row>
    <row r="76" spans="1:21">
      <c r="A76" t="s">
        <v>32</v>
      </c>
      <c r="B76">
        <v>32</v>
      </c>
      <c r="E76">
        <v>134</v>
      </c>
      <c r="F76">
        <f t="shared" si="45"/>
        <v>0</v>
      </c>
    </row>
    <row r="77" spans="1:21">
      <c r="A77" t="s">
        <v>32</v>
      </c>
      <c r="B77">
        <v>34</v>
      </c>
      <c r="E77">
        <v>142</v>
      </c>
      <c r="F77">
        <f t="shared" si="45"/>
        <v>0</v>
      </c>
    </row>
    <row r="78" spans="1:21">
      <c r="A78" t="s">
        <v>32</v>
      </c>
      <c r="B78">
        <v>50</v>
      </c>
      <c r="E78">
        <v>146</v>
      </c>
      <c r="F78">
        <f t="shared" si="45"/>
        <v>1</v>
      </c>
    </row>
    <row r="79" spans="1:21">
      <c r="A79" t="s">
        <v>32</v>
      </c>
      <c r="B79">
        <v>55</v>
      </c>
    </row>
    <row r="80" spans="1:21">
      <c r="A80" t="s">
        <v>32</v>
      </c>
      <c r="B80">
        <v>64</v>
      </c>
    </row>
    <row r="81" spans="1:22">
      <c r="A81" t="s">
        <v>32</v>
      </c>
      <c r="B81">
        <v>66</v>
      </c>
    </row>
    <row r="82" spans="1:22">
      <c r="A82" t="s">
        <v>32</v>
      </c>
      <c r="B82">
        <v>68</v>
      </c>
    </row>
    <row r="83" spans="1:22">
      <c r="A83" t="s">
        <v>32</v>
      </c>
      <c r="B83">
        <v>69</v>
      </c>
    </row>
    <row r="84" spans="1:22">
      <c r="A84" t="s">
        <v>32</v>
      </c>
      <c r="B84">
        <v>71</v>
      </c>
    </row>
    <row r="85" spans="1:22">
      <c r="A85" t="s">
        <v>32</v>
      </c>
      <c r="B85">
        <v>74</v>
      </c>
    </row>
    <row r="86" spans="1:22">
      <c r="A86" t="s">
        <v>32</v>
      </c>
      <c r="B86">
        <v>76</v>
      </c>
      <c r="D86" s="98">
        <f>COUNTIF($A$1:$A$147,D65)</f>
        <v>15</v>
      </c>
      <c r="E86" s="98" t="s">
        <v>234</v>
      </c>
      <c r="F86" s="98">
        <f>SUM(F66:F85)</f>
        <v>2</v>
      </c>
      <c r="G86" s="98">
        <f>COUNTIF($A$1:$A$147,G65)</f>
        <v>15</v>
      </c>
      <c r="H86" s="98" t="s">
        <v>234</v>
      </c>
      <c r="I86" s="98">
        <f>SUM(I66:I85)</f>
        <v>3</v>
      </c>
      <c r="J86" s="98">
        <f>COUNTIF($A$1:$A$147,J65)</f>
        <v>15</v>
      </c>
      <c r="K86" s="98" t="s">
        <v>234</v>
      </c>
      <c r="L86" s="98">
        <f>SUM(L66:L85)</f>
        <v>0</v>
      </c>
      <c r="M86" s="98">
        <f>COUNTIF($A$1:$A$147,M65)</f>
        <v>15</v>
      </c>
      <c r="N86" s="98" t="s">
        <v>234</v>
      </c>
      <c r="O86" s="98">
        <f>SUM(O66:O85)</f>
        <v>2</v>
      </c>
      <c r="P86" s="98">
        <f>COUNTIF($A$1:$A$147,P65)</f>
        <v>15</v>
      </c>
      <c r="Q86" s="98" t="s">
        <v>234</v>
      </c>
      <c r="R86" s="98">
        <f>SUM(R66:R85)</f>
        <v>2</v>
      </c>
      <c r="S86" s="98">
        <f>COUNTIF($A$1:$A$147,S65)</f>
        <v>15</v>
      </c>
      <c r="T86" s="98" t="s">
        <v>234</v>
      </c>
      <c r="U86" s="98">
        <f>SUM(U66:U85)</f>
        <v>2</v>
      </c>
      <c r="V86" s="98" t="s">
        <v>236</v>
      </c>
    </row>
    <row r="87" spans="1:22">
      <c r="A87" t="s">
        <v>32</v>
      </c>
      <c r="B87">
        <v>79</v>
      </c>
      <c r="D87" s="98"/>
      <c r="E87" s="98" t="s">
        <v>235</v>
      </c>
      <c r="F87" s="99">
        <f>(F86/D86)*100</f>
        <v>13.333333333333334</v>
      </c>
      <c r="G87" s="98"/>
      <c r="H87" s="98" t="s">
        <v>235</v>
      </c>
      <c r="I87" s="99">
        <f t="shared" ref="I87" si="50">(I86/G86)*100</f>
        <v>20</v>
      </c>
      <c r="J87" s="98"/>
      <c r="K87" s="98" t="s">
        <v>235</v>
      </c>
      <c r="L87" s="99">
        <f t="shared" ref="L87" si="51">(L86/J86)*100</f>
        <v>0</v>
      </c>
      <c r="M87" s="98"/>
      <c r="N87" s="98" t="s">
        <v>235</v>
      </c>
      <c r="O87" s="99">
        <f t="shared" ref="O87" si="52">(O86/M86)*100</f>
        <v>13.333333333333334</v>
      </c>
      <c r="P87" s="98"/>
      <c r="Q87" s="98" t="s">
        <v>235</v>
      </c>
      <c r="R87" s="99">
        <f t="shared" ref="R87" si="53">(R86/P86)*100</f>
        <v>13.333333333333334</v>
      </c>
      <c r="S87" s="98"/>
      <c r="T87" s="98" t="s">
        <v>235</v>
      </c>
      <c r="U87" s="99">
        <f t="shared" ref="U87" si="54">(U86/S86)*100</f>
        <v>13.333333333333334</v>
      </c>
      <c r="V87" s="99">
        <f>(SUM(F87,I87,L87,O87,R87,U87)/6)</f>
        <v>12.222222222222223</v>
      </c>
    </row>
    <row r="88" spans="1:22">
      <c r="A88" t="s">
        <v>32</v>
      </c>
      <c r="B88">
        <v>120</v>
      </c>
      <c r="D88" t="s">
        <v>32</v>
      </c>
      <c r="E88">
        <v>16</v>
      </c>
      <c r="F88">
        <f t="shared" ref="F88:F98" si="55">COUNTIF($B$74:$B$92,E88)</f>
        <v>1</v>
      </c>
      <c r="G88" t="s">
        <v>32</v>
      </c>
      <c r="H88">
        <v>78</v>
      </c>
      <c r="I88">
        <f t="shared" ref="I88:I97" si="56">COUNTIF($B$74:$B$92,H88)</f>
        <v>0</v>
      </c>
      <c r="J88" t="s">
        <v>32</v>
      </c>
      <c r="K88">
        <v>25</v>
      </c>
      <c r="L88">
        <f>COUNTIF($B$74:$B$92,K88)</f>
        <v>0</v>
      </c>
      <c r="M88" t="s">
        <v>32</v>
      </c>
      <c r="N88">
        <v>16</v>
      </c>
      <c r="O88">
        <f>COUNTIF($B$74:$B$92,N88)</f>
        <v>1</v>
      </c>
      <c r="P88" t="s">
        <v>32</v>
      </c>
      <c r="Q88">
        <v>16</v>
      </c>
      <c r="R88">
        <f>COUNTIF($B$74:$B$92,Q88)</f>
        <v>1</v>
      </c>
      <c r="S88" t="s">
        <v>32</v>
      </c>
      <c r="T88">
        <v>31</v>
      </c>
      <c r="U88">
        <f>COUNTIF($B$74:$B$92,T88)</f>
        <v>1</v>
      </c>
    </row>
    <row r="89" spans="1:22">
      <c r="A89" t="s">
        <v>32</v>
      </c>
      <c r="B89">
        <v>122</v>
      </c>
      <c r="E89">
        <v>25</v>
      </c>
      <c r="F89">
        <f t="shared" si="55"/>
        <v>0</v>
      </c>
      <c r="H89">
        <v>86</v>
      </c>
      <c r="I89">
        <f t="shared" si="56"/>
        <v>0</v>
      </c>
      <c r="K89">
        <v>31</v>
      </c>
      <c r="L89">
        <f t="shared" ref="L89:L90" si="57">COUNTIF($B$74:$B$92,K89)</f>
        <v>1</v>
      </c>
      <c r="N89">
        <v>55</v>
      </c>
      <c r="O89">
        <f>COUNTIF($B$74:$B$92,N89)</f>
        <v>1</v>
      </c>
      <c r="Q89">
        <v>113</v>
      </c>
      <c r="R89">
        <f t="shared" ref="R89:R93" si="58">COUNTIF($B$74:$B$92,Q89)</f>
        <v>0</v>
      </c>
      <c r="T89">
        <v>43</v>
      </c>
      <c r="U89">
        <f>COUNTIF($B$74:$B$92,T89)</f>
        <v>0</v>
      </c>
    </row>
    <row r="90" spans="1:22">
      <c r="A90" t="s">
        <v>32</v>
      </c>
      <c r="B90">
        <v>125</v>
      </c>
      <c r="E90">
        <v>31</v>
      </c>
      <c r="F90">
        <f t="shared" si="55"/>
        <v>1</v>
      </c>
      <c r="H90">
        <v>87</v>
      </c>
      <c r="I90">
        <f t="shared" si="56"/>
        <v>0</v>
      </c>
      <c r="K90">
        <v>113</v>
      </c>
      <c r="L90">
        <f t="shared" si="57"/>
        <v>0</v>
      </c>
      <c r="N90">
        <v>120</v>
      </c>
      <c r="O90">
        <f>COUNTIF($B$74:$B$92,N90)</f>
        <v>1</v>
      </c>
      <c r="Q90">
        <v>120</v>
      </c>
      <c r="R90">
        <f t="shared" si="58"/>
        <v>1</v>
      </c>
      <c r="T90">
        <v>134</v>
      </c>
      <c r="U90">
        <f>COUNTIF($B$74:$B$92,T90)</f>
        <v>1</v>
      </c>
    </row>
    <row r="91" spans="1:22">
      <c r="A91" t="s">
        <v>32</v>
      </c>
      <c r="B91">
        <v>134</v>
      </c>
      <c r="E91">
        <v>50</v>
      </c>
      <c r="F91">
        <f t="shared" si="55"/>
        <v>1</v>
      </c>
      <c r="H91">
        <v>91</v>
      </c>
      <c r="I91">
        <f t="shared" si="56"/>
        <v>0</v>
      </c>
      <c r="N91">
        <v>125</v>
      </c>
      <c r="O91">
        <f>COUNTIF($B$74:$B$92,N91)</f>
        <v>1</v>
      </c>
      <c r="Q91">
        <v>131</v>
      </c>
      <c r="R91">
        <f t="shared" si="58"/>
        <v>0</v>
      </c>
      <c r="T91">
        <v>141</v>
      </c>
      <c r="U91">
        <f>COUNTIF($B$74:$B$92,T91)</f>
        <v>0</v>
      </c>
    </row>
    <row r="92" spans="1:22">
      <c r="A92" t="s">
        <v>32</v>
      </c>
      <c r="B92">
        <v>140</v>
      </c>
      <c r="E92">
        <v>55</v>
      </c>
      <c r="F92">
        <f t="shared" si="55"/>
        <v>1</v>
      </c>
      <c r="H92">
        <v>95</v>
      </c>
      <c r="I92">
        <f t="shared" si="56"/>
        <v>0</v>
      </c>
      <c r="N92">
        <v>140</v>
      </c>
      <c r="O92">
        <f>COUNTIF($B$74:$B$92,N92)</f>
        <v>1</v>
      </c>
      <c r="Q92">
        <v>132</v>
      </c>
      <c r="R92">
        <f t="shared" si="58"/>
        <v>0</v>
      </c>
    </row>
    <row r="93" spans="1:22">
      <c r="A93" t="s">
        <v>135</v>
      </c>
      <c r="B93">
        <v>19</v>
      </c>
      <c r="E93">
        <v>64</v>
      </c>
      <c r="F93">
        <f t="shared" si="55"/>
        <v>1</v>
      </c>
      <c r="H93">
        <v>114</v>
      </c>
      <c r="I93">
        <f t="shared" si="56"/>
        <v>0</v>
      </c>
      <c r="Q93">
        <v>140</v>
      </c>
      <c r="R93">
        <f t="shared" si="58"/>
        <v>1</v>
      </c>
    </row>
    <row r="94" spans="1:22">
      <c r="A94" t="s">
        <v>135</v>
      </c>
      <c r="B94">
        <v>22</v>
      </c>
      <c r="E94">
        <v>68</v>
      </c>
      <c r="F94">
        <f t="shared" si="55"/>
        <v>1</v>
      </c>
      <c r="H94">
        <v>120</v>
      </c>
      <c r="I94">
        <f t="shared" si="56"/>
        <v>1</v>
      </c>
    </row>
    <row r="95" spans="1:22">
      <c r="A95" t="s">
        <v>135</v>
      </c>
      <c r="B95">
        <v>42</v>
      </c>
      <c r="E95">
        <v>71</v>
      </c>
      <c r="F95">
        <f t="shared" si="55"/>
        <v>1</v>
      </c>
      <c r="H95">
        <v>125</v>
      </c>
      <c r="I95">
        <f t="shared" si="56"/>
        <v>1</v>
      </c>
    </row>
    <row r="96" spans="1:22">
      <c r="A96" t="s">
        <v>135</v>
      </c>
      <c r="B96">
        <v>51</v>
      </c>
      <c r="E96">
        <v>92</v>
      </c>
      <c r="F96">
        <f t="shared" si="55"/>
        <v>0</v>
      </c>
      <c r="H96">
        <v>134</v>
      </c>
      <c r="I96">
        <f t="shared" si="56"/>
        <v>1</v>
      </c>
    </row>
    <row r="97" spans="1:22">
      <c r="A97" t="s">
        <v>135</v>
      </c>
      <c r="B97">
        <v>54</v>
      </c>
      <c r="E97">
        <v>101</v>
      </c>
      <c r="F97">
        <f t="shared" si="55"/>
        <v>0</v>
      </c>
      <c r="H97">
        <v>140</v>
      </c>
      <c r="I97">
        <f t="shared" si="56"/>
        <v>1</v>
      </c>
    </row>
    <row r="98" spans="1:22">
      <c r="A98" t="s">
        <v>135</v>
      </c>
      <c r="B98">
        <v>56</v>
      </c>
      <c r="E98">
        <v>114</v>
      </c>
      <c r="F98">
        <f t="shared" si="55"/>
        <v>0</v>
      </c>
    </row>
    <row r="99" spans="1:22">
      <c r="A99" t="s">
        <v>135</v>
      </c>
      <c r="B99">
        <v>59</v>
      </c>
    </row>
    <row r="100" spans="1:22">
      <c r="A100" t="s">
        <v>135</v>
      </c>
      <c r="B100">
        <v>93</v>
      </c>
    </row>
    <row r="101" spans="1:22">
      <c r="A101" t="s">
        <v>135</v>
      </c>
      <c r="B101">
        <v>96</v>
      </c>
    </row>
    <row r="102" spans="1:22">
      <c r="A102" t="s">
        <v>135</v>
      </c>
      <c r="B102">
        <v>97</v>
      </c>
    </row>
    <row r="103" spans="1:22">
      <c r="A103" t="s">
        <v>135</v>
      </c>
      <c r="B103">
        <v>100</v>
      </c>
    </row>
    <row r="104" spans="1:22">
      <c r="A104" t="s">
        <v>135</v>
      </c>
      <c r="B104">
        <v>103</v>
      </c>
    </row>
    <row r="105" spans="1:22">
      <c r="A105" t="s">
        <v>135</v>
      </c>
      <c r="B105">
        <v>104</v>
      </c>
      <c r="D105" s="98">
        <f>COUNTIF($A$1:$A$147,D88)</f>
        <v>19</v>
      </c>
      <c r="E105" s="98" t="s">
        <v>234</v>
      </c>
      <c r="F105" s="98">
        <f>SUM(F88:F104)</f>
        <v>7</v>
      </c>
      <c r="G105" s="98">
        <f t="shared" ref="G105" si="59">COUNTIF($A$1:$A$147,G88)</f>
        <v>19</v>
      </c>
      <c r="H105" s="98" t="s">
        <v>234</v>
      </c>
      <c r="I105" s="98">
        <f t="shared" ref="I105" si="60">SUM(I88:I104)</f>
        <v>4</v>
      </c>
      <c r="J105" s="98">
        <f t="shared" ref="J105" si="61">COUNTIF($A$1:$A$147,J88)</f>
        <v>19</v>
      </c>
      <c r="K105" s="98" t="s">
        <v>234</v>
      </c>
      <c r="L105" s="98">
        <f t="shared" ref="L105" si="62">SUM(L88:L104)</f>
        <v>1</v>
      </c>
      <c r="M105" s="98">
        <f t="shared" ref="M105" si="63">COUNTIF($A$1:$A$147,M88)</f>
        <v>19</v>
      </c>
      <c r="N105" s="98" t="s">
        <v>234</v>
      </c>
      <c r="O105" s="98">
        <f t="shared" ref="O105" si="64">SUM(O88:O104)</f>
        <v>5</v>
      </c>
      <c r="P105" s="98">
        <f t="shared" ref="P105" si="65">COUNTIF($A$1:$A$147,P88)</f>
        <v>19</v>
      </c>
      <c r="Q105" s="98" t="s">
        <v>234</v>
      </c>
      <c r="R105" s="98">
        <f t="shared" ref="R105" si="66">SUM(R88:R104)</f>
        <v>3</v>
      </c>
      <c r="S105" s="98">
        <f t="shared" ref="S105" si="67">COUNTIF($A$1:$A$147,S88)</f>
        <v>19</v>
      </c>
      <c r="T105" s="98" t="s">
        <v>234</v>
      </c>
      <c r="U105" s="98">
        <f t="shared" ref="U105" si="68">SUM(U88:U104)</f>
        <v>2</v>
      </c>
      <c r="V105" s="98" t="s">
        <v>236</v>
      </c>
    </row>
    <row r="106" spans="1:22">
      <c r="A106" t="s">
        <v>135</v>
      </c>
      <c r="B106">
        <v>107</v>
      </c>
      <c r="D106" s="98"/>
      <c r="E106" s="98" t="s">
        <v>235</v>
      </c>
      <c r="F106" s="99">
        <f>(F105/D105)*100</f>
        <v>36.84210526315789</v>
      </c>
      <c r="G106" s="98"/>
      <c r="H106" s="98" t="s">
        <v>235</v>
      </c>
      <c r="I106" s="99">
        <f t="shared" ref="I106" si="69">(I105/G105)*100</f>
        <v>21.052631578947366</v>
      </c>
      <c r="J106" s="98"/>
      <c r="K106" s="98" t="s">
        <v>235</v>
      </c>
      <c r="L106" s="99">
        <f t="shared" ref="L106" si="70">(L105/J105)*100</f>
        <v>5.2631578947368416</v>
      </c>
      <c r="M106" s="98"/>
      <c r="N106" s="98" t="s">
        <v>235</v>
      </c>
      <c r="O106" s="99">
        <f t="shared" ref="O106" si="71">(O105/M105)*100</f>
        <v>26.315789473684209</v>
      </c>
      <c r="P106" s="98"/>
      <c r="Q106" s="98" t="s">
        <v>235</v>
      </c>
      <c r="R106" s="99">
        <f t="shared" ref="R106" si="72">(R105/P105)*100</f>
        <v>15.789473684210526</v>
      </c>
      <c r="S106" s="98"/>
      <c r="T106" s="98" t="s">
        <v>235</v>
      </c>
      <c r="U106" s="99">
        <f t="shared" ref="U106" si="73">(U105/S105)*100</f>
        <v>10.526315789473683</v>
      </c>
      <c r="V106" s="99">
        <f>(SUM(F106,I106,L106,O106,R106,U106)/6)</f>
        <v>19.298245614035086</v>
      </c>
    </row>
    <row r="107" spans="1:22">
      <c r="A107" t="s">
        <v>135</v>
      </c>
      <c r="B107">
        <v>113</v>
      </c>
      <c r="D107" t="s">
        <v>2</v>
      </c>
      <c r="E107">
        <v>15</v>
      </c>
      <c r="F107">
        <f t="shared" ref="F107:F118" si="74">COUNTIF($B$38:$B$53,E107)</f>
        <v>1</v>
      </c>
      <c r="G107" t="s">
        <v>2</v>
      </c>
      <c r="H107">
        <v>25</v>
      </c>
      <c r="I107">
        <f t="shared" ref="I107:I120" si="75">COUNTIF($B$38:$B$53,H107)</f>
        <v>0</v>
      </c>
      <c r="J107" t="s">
        <v>2</v>
      </c>
      <c r="K107">
        <v>32</v>
      </c>
      <c r="L107">
        <f t="shared" ref="L107:L131" si="76">COUNTIF($B$38:$B$53,K107)</f>
        <v>0</v>
      </c>
      <c r="M107" t="s">
        <v>2</v>
      </c>
      <c r="N107">
        <v>2</v>
      </c>
      <c r="O107">
        <f t="shared" ref="O107:O134" si="77">COUNTIF($B$38:$B$53,N107)</f>
        <v>0</v>
      </c>
      <c r="P107" t="s">
        <v>2</v>
      </c>
      <c r="Q107">
        <v>25</v>
      </c>
      <c r="R107">
        <f t="shared" ref="R107:R140" si="78">COUNTIF($B$38:$B$53,Q107)</f>
        <v>0</v>
      </c>
      <c r="S107" t="s">
        <v>2</v>
      </c>
      <c r="T107">
        <v>15</v>
      </c>
      <c r="U107">
        <f t="shared" ref="U107:U129" si="79">COUNTIF($B$38:$B$53,T107)</f>
        <v>1</v>
      </c>
    </row>
    <row r="108" spans="1:22">
      <c r="A108" t="s">
        <v>135</v>
      </c>
      <c r="B108">
        <v>126</v>
      </c>
      <c r="E108">
        <v>39</v>
      </c>
      <c r="F108">
        <f t="shared" si="74"/>
        <v>1</v>
      </c>
      <c r="H108">
        <v>31</v>
      </c>
      <c r="I108">
        <f t="shared" si="75"/>
        <v>0</v>
      </c>
      <c r="K108">
        <v>43</v>
      </c>
      <c r="L108">
        <f t="shared" si="76"/>
        <v>0</v>
      </c>
      <c r="N108">
        <v>15</v>
      </c>
      <c r="O108">
        <f t="shared" si="77"/>
        <v>1</v>
      </c>
      <c r="Q108">
        <v>28</v>
      </c>
      <c r="R108">
        <f t="shared" si="78"/>
        <v>0</v>
      </c>
      <c r="T108">
        <v>28</v>
      </c>
      <c r="U108">
        <f t="shared" si="79"/>
        <v>0</v>
      </c>
    </row>
    <row r="109" spans="1:22">
      <c r="A109" t="s">
        <v>135</v>
      </c>
      <c r="B109">
        <v>131</v>
      </c>
      <c r="E109">
        <v>66</v>
      </c>
      <c r="F109">
        <f t="shared" si="74"/>
        <v>0</v>
      </c>
      <c r="H109">
        <v>50</v>
      </c>
      <c r="I109">
        <f t="shared" si="75"/>
        <v>0</v>
      </c>
      <c r="K109">
        <v>50</v>
      </c>
      <c r="L109">
        <f t="shared" si="76"/>
        <v>0</v>
      </c>
      <c r="N109">
        <v>28</v>
      </c>
      <c r="O109">
        <f t="shared" si="77"/>
        <v>0</v>
      </c>
      <c r="Q109">
        <v>31</v>
      </c>
      <c r="R109">
        <f t="shared" si="78"/>
        <v>0</v>
      </c>
      <c r="T109">
        <v>39</v>
      </c>
      <c r="U109">
        <f t="shared" si="79"/>
        <v>1</v>
      </c>
    </row>
    <row r="110" spans="1:22">
      <c r="A110" t="s">
        <v>135</v>
      </c>
      <c r="B110">
        <v>142</v>
      </c>
      <c r="E110">
        <v>76</v>
      </c>
      <c r="F110">
        <f t="shared" si="74"/>
        <v>0</v>
      </c>
      <c r="H110">
        <v>52</v>
      </c>
      <c r="I110">
        <f t="shared" si="75"/>
        <v>1</v>
      </c>
      <c r="K110">
        <v>52</v>
      </c>
      <c r="L110">
        <f t="shared" si="76"/>
        <v>1</v>
      </c>
      <c r="N110">
        <v>30</v>
      </c>
      <c r="O110">
        <f t="shared" si="77"/>
        <v>0</v>
      </c>
      <c r="Q110">
        <v>32</v>
      </c>
      <c r="R110">
        <f t="shared" si="78"/>
        <v>0</v>
      </c>
      <c r="T110">
        <v>55</v>
      </c>
      <c r="U110">
        <f t="shared" si="79"/>
        <v>0</v>
      </c>
    </row>
    <row r="111" spans="1:22">
      <c r="A111" t="s">
        <v>182</v>
      </c>
      <c r="B111">
        <v>5</v>
      </c>
      <c r="E111">
        <v>82</v>
      </c>
      <c r="F111">
        <f t="shared" si="74"/>
        <v>1</v>
      </c>
      <c r="H111">
        <v>64</v>
      </c>
      <c r="I111">
        <f t="shared" si="75"/>
        <v>0</v>
      </c>
      <c r="K111">
        <v>55</v>
      </c>
      <c r="L111">
        <f t="shared" si="76"/>
        <v>0</v>
      </c>
      <c r="N111">
        <v>31</v>
      </c>
      <c r="O111">
        <f t="shared" si="77"/>
        <v>0</v>
      </c>
      <c r="Q111">
        <v>33</v>
      </c>
      <c r="R111">
        <f t="shared" si="78"/>
        <v>1</v>
      </c>
      <c r="T111">
        <v>64</v>
      </c>
      <c r="U111">
        <f t="shared" si="79"/>
        <v>0</v>
      </c>
    </row>
    <row r="112" spans="1:22">
      <c r="A112" t="s">
        <v>182</v>
      </c>
      <c r="B112">
        <v>123</v>
      </c>
      <c r="E112">
        <v>84</v>
      </c>
      <c r="F112">
        <f t="shared" si="74"/>
        <v>0</v>
      </c>
      <c r="H112">
        <v>66</v>
      </c>
      <c r="I112">
        <f t="shared" si="75"/>
        <v>0</v>
      </c>
      <c r="K112">
        <v>64</v>
      </c>
      <c r="L112">
        <f t="shared" si="76"/>
        <v>0</v>
      </c>
      <c r="N112">
        <v>33</v>
      </c>
      <c r="O112">
        <f t="shared" si="77"/>
        <v>1</v>
      </c>
      <c r="Q112">
        <v>39</v>
      </c>
      <c r="R112">
        <f t="shared" si="78"/>
        <v>1</v>
      </c>
      <c r="T112">
        <v>66</v>
      </c>
      <c r="U112">
        <f t="shared" si="79"/>
        <v>0</v>
      </c>
    </row>
    <row r="113" spans="1:21">
      <c r="A113" t="s">
        <v>182</v>
      </c>
      <c r="B113">
        <v>129</v>
      </c>
      <c r="E113">
        <v>85</v>
      </c>
      <c r="F113">
        <f t="shared" si="74"/>
        <v>1</v>
      </c>
      <c r="H113">
        <v>69</v>
      </c>
      <c r="I113">
        <f t="shared" si="75"/>
        <v>0</v>
      </c>
      <c r="K113">
        <v>66</v>
      </c>
      <c r="L113">
        <f t="shared" si="76"/>
        <v>0</v>
      </c>
      <c r="N113">
        <v>37</v>
      </c>
      <c r="O113">
        <f t="shared" si="77"/>
        <v>1</v>
      </c>
      <c r="Q113">
        <v>52</v>
      </c>
      <c r="R113">
        <f t="shared" si="78"/>
        <v>1</v>
      </c>
      <c r="T113">
        <v>68</v>
      </c>
      <c r="U113">
        <f t="shared" si="79"/>
        <v>0</v>
      </c>
    </row>
    <row r="114" spans="1:21">
      <c r="A114" t="s">
        <v>182</v>
      </c>
      <c r="B114">
        <v>145</v>
      </c>
      <c r="E114">
        <v>86</v>
      </c>
      <c r="F114">
        <f t="shared" si="74"/>
        <v>0</v>
      </c>
      <c r="H114">
        <v>74</v>
      </c>
      <c r="I114">
        <f t="shared" si="75"/>
        <v>0</v>
      </c>
      <c r="K114">
        <v>69</v>
      </c>
      <c r="L114">
        <f t="shared" si="76"/>
        <v>0</v>
      </c>
      <c r="N114">
        <v>39</v>
      </c>
      <c r="O114">
        <f t="shared" si="77"/>
        <v>1</v>
      </c>
      <c r="Q114">
        <v>64</v>
      </c>
      <c r="R114">
        <f t="shared" si="78"/>
        <v>0</v>
      </c>
      <c r="T114">
        <v>69</v>
      </c>
      <c r="U114">
        <f t="shared" si="79"/>
        <v>0</v>
      </c>
    </row>
    <row r="115" spans="1:21">
      <c r="A115" t="s">
        <v>16</v>
      </c>
      <c r="B115">
        <v>14</v>
      </c>
      <c r="E115">
        <v>87</v>
      </c>
      <c r="F115">
        <f t="shared" si="74"/>
        <v>1</v>
      </c>
      <c r="H115">
        <v>98</v>
      </c>
      <c r="I115">
        <f t="shared" si="75"/>
        <v>0</v>
      </c>
      <c r="K115">
        <v>70</v>
      </c>
      <c r="L115">
        <f t="shared" si="76"/>
        <v>0</v>
      </c>
      <c r="N115">
        <v>50</v>
      </c>
      <c r="O115">
        <f t="shared" si="77"/>
        <v>0</v>
      </c>
      <c r="Q115">
        <v>66</v>
      </c>
      <c r="R115">
        <f t="shared" si="78"/>
        <v>0</v>
      </c>
      <c r="T115">
        <v>70</v>
      </c>
      <c r="U115">
        <f t="shared" si="79"/>
        <v>0</v>
      </c>
    </row>
    <row r="116" spans="1:21">
      <c r="A116" t="s">
        <v>16</v>
      </c>
      <c r="B116">
        <v>26</v>
      </c>
      <c r="E116">
        <v>116</v>
      </c>
      <c r="F116">
        <f t="shared" si="74"/>
        <v>1</v>
      </c>
      <c r="H116">
        <v>99</v>
      </c>
      <c r="I116">
        <f t="shared" si="75"/>
        <v>1</v>
      </c>
      <c r="K116">
        <v>74</v>
      </c>
      <c r="L116">
        <f t="shared" si="76"/>
        <v>0</v>
      </c>
      <c r="N116">
        <v>52</v>
      </c>
      <c r="O116">
        <f t="shared" si="77"/>
        <v>1</v>
      </c>
      <c r="Q116">
        <v>68</v>
      </c>
      <c r="R116">
        <f t="shared" si="78"/>
        <v>0</v>
      </c>
      <c r="T116">
        <v>72</v>
      </c>
      <c r="U116">
        <f t="shared" si="79"/>
        <v>0</v>
      </c>
    </row>
    <row r="117" spans="1:21">
      <c r="A117" t="s">
        <v>16</v>
      </c>
      <c r="B117">
        <v>29</v>
      </c>
      <c r="E117">
        <v>136</v>
      </c>
      <c r="F117">
        <f t="shared" si="74"/>
        <v>1</v>
      </c>
      <c r="H117">
        <v>101</v>
      </c>
      <c r="I117">
        <f t="shared" si="75"/>
        <v>0</v>
      </c>
      <c r="K117">
        <v>78</v>
      </c>
      <c r="L117">
        <f t="shared" si="76"/>
        <v>0</v>
      </c>
      <c r="N117">
        <v>64</v>
      </c>
      <c r="O117">
        <f t="shared" si="77"/>
        <v>0</v>
      </c>
      <c r="Q117">
        <v>69</v>
      </c>
      <c r="R117">
        <f t="shared" si="78"/>
        <v>0</v>
      </c>
      <c r="T117">
        <v>76</v>
      </c>
      <c r="U117">
        <f t="shared" si="79"/>
        <v>0</v>
      </c>
    </row>
    <row r="118" spans="1:21">
      <c r="A118" t="s">
        <v>16</v>
      </c>
      <c r="B118">
        <v>40</v>
      </c>
      <c r="E118">
        <v>143</v>
      </c>
      <c r="F118">
        <f t="shared" si="74"/>
        <v>0</v>
      </c>
      <c r="H118">
        <v>116</v>
      </c>
      <c r="I118">
        <f t="shared" si="75"/>
        <v>1</v>
      </c>
      <c r="K118">
        <v>79</v>
      </c>
      <c r="L118">
        <f t="shared" si="76"/>
        <v>0</v>
      </c>
      <c r="N118">
        <v>66</v>
      </c>
      <c r="O118">
        <f t="shared" si="77"/>
        <v>0</v>
      </c>
      <c r="Q118">
        <v>70</v>
      </c>
      <c r="R118">
        <f t="shared" si="78"/>
        <v>0</v>
      </c>
      <c r="T118">
        <v>78</v>
      </c>
      <c r="U118">
        <f t="shared" si="79"/>
        <v>0</v>
      </c>
    </row>
    <row r="119" spans="1:21">
      <c r="A119" t="s">
        <v>16</v>
      </c>
      <c r="B119">
        <v>46</v>
      </c>
      <c r="H119">
        <v>121</v>
      </c>
      <c r="I119">
        <f t="shared" si="75"/>
        <v>1</v>
      </c>
      <c r="K119">
        <v>82</v>
      </c>
      <c r="L119">
        <f t="shared" si="76"/>
        <v>1</v>
      </c>
      <c r="N119">
        <v>69</v>
      </c>
      <c r="O119">
        <f t="shared" si="77"/>
        <v>0</v>
      </c>
      <c r="Q119">
        <v>71</v>
      </c>
      <c r="R119">
        <f t="shared" si="78"/>
        <v>0</v>
      </c>
      <c r="T119">
        <v>79</v>
      </c>
      <c r="U119">
        <f t="shared" si="79"/>
        <v>0</v>
      </c>
    </row>
    <row r="120" spans="1:21">
      <c r="A120" t="s">
        <v>16</v>
      </c>
      <c r="B120">
        <v>58</v>
      </c>
      <c r="H120">
        <v>136</v>
      </c>
      <c r="I120">
        <f t="shared" si="75"/>
        <v>1</v>
      </c>
      <c r="K120">
        <v>84</v>
      </c>
      <c r="L120">
        <f t="shared" si="76"/>
        <v>0</v>
      </c>
      <c r="N120">
        <v>71</v>
      </c>
      <c r="O120">
        <f t="shared" si="77"/>
        <v>0</v>
      </c>
      <c r="Q120">
        <v>73</v>
      </c>
      <c r="R120">
        <f t="shared" si="78"/>
        <v>0</v>
      </c>
      <c r="T120">
        <v>81</v>
      </c>
      <c r="U120">
        <f t="shared" si="79"/>
        <v>1</v>
      </c>
    </row>
    <row r="121" spans="1:21">
      <c r="A121" t="s">
        <v>16</v>
      </c>
      <c r="B121">
        <v>77</v>
      </c>
      <c r="K121">
        <v>88</v>
      </c>
      <c r="L121">
        <f t="shared" si="76"/>
        <v>0</v>
      </c>
      <c r="N121">
        <v>78</v>
      </c>
      <c r="O121">
        <f t="shared" si="77"/>
        <v>0</v>
      </c>
      <c r="Q121">
        <v>74</v>
      </c>
      <c r="R121">
        <f t="shared" si="78"/>
        <v>0</v>
      </c>
      <c r="T121">
        <v>82</v>
      </c>
      <c r="U121">
        <f t="shared" si="79"/>
        <v>1</v>
      </c>
    </row>
    <row r="122" spans="1:21">
      <c r="A122" t="s">
        <v>16</v>
      </c>
      <c r="B122">
        <v>80</v>
      </c>
      <c r="K122">
        <v>92</v>
      </c>
      <c r="L122">
        <f t="shared" si="76"/>
        <v>1</v>
      </c>
      <c r="N122">
        <v>79</v>
      </c>
      <c r="O122">
        <f t="shared" si="77"/>
        <v>0</v>
      </c>
      <c r="Q122">
        <v>78</v>
      </c>
      <c r="R122">
        <f t="shared" si="78"/>
        <v>0</v>
      </c>
      <c r="T122">
        <v>84</v>
      </c>
      <c r="U122">
        <f t="shared" si="79"/>
        <v>0</v>
      </c>
    </row>
    <row r="123" spans="1:21">
      <c r="A123" t="s">
        <v>16</v>
      </c>
      <c r="B123">
        <v>88</v>
      </c>
      <c r="K123">
        <v>96</v>
      </c>
      <c r="L123">
        <f t="shared" si="76"/>
        <v>0</v>
      </c>
      <c r="N123">
        <v>84</v>
      </c>
      <c r="O123">
        <f t="shared" si="77"/>
        <v>0</v>
      </c>
      <c r="Q123">
        <v>79</v>
      </c>
      <c r="R123">
        <f t="shared" si="78"/>
        <v>0</v>
      </c>
      <c r="T123">
        <v>85</v>
      </c>
      <c r="U123">
        <f t="shared" si="79"/>
        <v>1</v>
      </c>
    </row>
    <row r="124" spans="1:21">
      <c r="A124" t="s">
        <v>16</v>
      </c>
      <c r="B124">
        <v>90</v>
      </c>
      <c r="K124">
        <v>98</v>
      </c>
      <c r="L124">
        <f t="shared" si="76"/>
        <v>0</v>
      </c>
      <c r="N124">
        <v>86</v>
      </c>
      <c r="O124">
        <f t="shared" si="77"/>
        <v>0</v>
      </c>
      <c r="Q124">
        <v>81</v>
      </c>
      <c r="R124">
        <f t="shared" si="78"/>
        <v>1</v>
      </c>
      <c r="T124">
        <v>86</v>
      </c>
      <c r="U124">
        <f t="shared" si="79"/>
        <v>0</v>
      </c>
    </row>
    <row r="125" spans="1:21">
      <c r="A125" t="s">
        <v>16</v>
      </c>
      <c r="B125">
        <v>94</v>
      </c>
      <c r="K125">
        <v>99</v>
      </c>
      <c r="L125">
        <f t="shared" si="76"/>
        <v>1</v>
      </c>
      <c r="N125">
        <v>87</v>
      </c>
      <c r="O125">
        <f t="shared" si="77"/>
        <v>1</v>
      </c>
      <c r="Q125">
        <v>82</v>
      </c>
      <c r="R125">
        <f t="shared" si="78"/>
        <v>1</v>
      </c>
      <c r="T125">
        <v>92</v>
      </c>
      <c r="U125">
        <f t="shared" si="79"/>
        <v>1</v>
      </c>
    </row>
    <row r="126" spans="1:21">
      <c r="A126" t="s">
        <v>16</v>
      </c>
      <c r="B126">
        <v>106</v>
      </c>
      <c r="K126">
        <v>101</v>
      </c>
      <c r="L126">
        <f t="shared" si="76"/>
        <v>0</v>
      </c>
      <c r="N126">
        <v>92</v>
      </c>
      <c r="O126">
        <f t="shared" si="77"/>
        <v>1</v>
      </c>
      <c r="Q126">
        <v>84</v>
      </c>
      <c r="R126">
        <f t="shared" si="78"/>
        <v>0</v>
      </c>
      <c r="T126">
        <v>95</v>
      </c>
      <c r="U126">
        <f t="shared" si="79"/>
        <v>1</v>
      </c>
    </row>
    <row r="127" spans="1:21">
      <c r="A127" t="s">
        <v>16</v>
      </c>
      <c r="B127">
        <v>109</v>
      </c>
      <c r="K127">
        <v>112</v>
      </c>
      <c r="L127">
        <f t="shared" si="76"/>
        <v>0</v>
      </c>
      <c r="N127">
        <v>95</v>
      </c>
      <c r="O127">
        <f t="shared" si="77"/>
        <v>1</v>
      </c>
      <c r="Q127">
        <v>85</v>
      </c>
      <c r="R127">
        <f t="shared" si="78"/>
        <v>1</v>
      </c>
      <c r="T127">
        <v>98</v>
      </c>
      <c r="U127">
        <f t="shared" si="79"/>
        <v>0</v>
      </c>
    </row>
    <row r="128" spans="1:21">
      <c r="A128" t="s">
        <v>16</v>
      </c>
      <c r="B128">
        <v>111</v>
      </c>
      <c r="K128">
        <v>116</v>
      </c>
      <c r="L128">
        <f t="shared" si="76"/>
        <v>1</v>
      </c>
      <c r="N128">
        <v>99</v>
      </c>
      <c r="O128">
        <f t="shared" si="77"/>
        <v>1</v>
      </c>
      <c r="Q128">
        <v>88</v>
      </c>
      <c r="R128">
        <f t="shared" si="78"/>
        <v>0</v>
      </c>
      <c r="T128">
        <v>114</v>
      </c>
      <c r="U128">
        <f t="shared" si="79"/>
        <v>1</v>
      </c>
    </row>
    <row r="129" spans="1:22">
      <c r="A129" t="s">
        <v>16</v>
      </c>
      <c r="B129">
        <v>117</v>
      </c>
      <c r="K129">
        <v>121</v>
      </c>
      <c r="L129">
        <f t="shared" si="76"/>
        <v>1</v>
      </c>
      <c r="N129">
        <v>101</v>
      </c>
      <c r="O129">
        <f t="shared" si="77"/>
        <v>0</v>
      </c>
      <c r="Q129">
        <v>89</v>
      </c>
      <c r="R129">
        <f t="shared" si="78"/>
        <v>0</v>
      </c>
      <c r="T129">
        <v>136</v>
      </c>
      <c r="U129">
        <f t="shared" si="79"/>
        <v>1</v>
      </c>
    </row>
    <row r="130" spans="1:22">
      <c r="A130" t="s">
        <v>16</v>
      </c>
      <c r="B130">
        <v>119</v>
      </c>
      <c r="K130">
        <v>122</v>
      </c>
      <c r="L130">
        <f t="shared" si="76"/>
        <v>0</v>
      </c>
      <c r="N130">
        <v>114</v>
      </c>
      <c r="O130">
        <f t="shared" si="77"/>
        <v>1</v>
      </c>
      <c r="Q130">
        <v>92</v>
      </c>
      <c r="R130">
        <f t="shared" si="78"/>
        <v>1</v>
      </c>
    </row>
    <row r="131" spans="1:22">
      <c r="A131" t="s">
        <v>16</v>
      </c>
      <c r="B131">
        <v>133</v>
      </c>
      <c r="K131">
        <v>143</v>
      </c>
      <c r="L131">
        <f t="shared" si="76"/>
        <v>0</v>
      </c>
      <c r="N131">
        <v>116</v>
      </c>
      <c r="O131">
        <f t="shared" si="77"/>
        <v>1</v>
      </c>
      <c r="Q131">
        <v>95</v>
      </c>
      <c r="R131">
        <f t="shared" si="78"/>
        <v>1</v>
      </c>
    </row>
    <row r="132" spans="1:22">
      <c r="A132" t="s">
        <v>16</v>
      </c>
      <c r="B132">
        <v>139</v>
      </c>
      <c r="N132">
        <v>121</v>
      </c>
      <c r="O132">
        <f t="shared" si="77"/>
        <v>1</v>
      </c>
      <c r="Q132">
        <v>98</v>
      </c>
      <c r="R132">
        <f t="shared" si="78"/>
        <v>0</v>
      </c>
    </row>
    <row r="133" spans="1:22">
      <c r="A133" t="s">
        <v>134</v>
      </c>
      <c r="B133">
        <v>17</v>
      </c>
      <c r="N133">
        <v>136</v>
      </c>
      <c r="O133">
        <f t="shared" si="77"/>
        <v>1</v>
      </c>
      <c r="Q133">
        <v>99</v>
      </c>
      <c r="R133">
        <f t="shared" si="78"/>
        <v>1</v>
      </c>
    </row>
    <row r="134" spans="1:22">
      <c r="A134" t="s">
        <v>134</v>
      </c>
      <c r="B134">
        <v>24</v>
      </c>
      <c r="N134">
        <v>138</v>
      </c>
      <c r="O134">
        <f t="shared" si="77"/>
        <v>0</v>
      </c>
      <c r="Q134">
        <v>101</v>
      </c>
      <c r="R134">
        <f t="shared" si="78"/>
        <v>0</v>
      </c>
    </row>
    <row r="135" spans="1:22">
      <c r="A135" t="s">
        <v>134</v>
      </c>
      <c r="B135">
        <v>25</v>
      </c>
      <c r="Q135">
        <v>106</v>
      </c>
      <c r="R135">
        <f t="shared" si="78"/>
        <v>0</v>
      </c>
    </row>
    <row r="136" spans="1:22">
      <c r="A136" t="s">
        <v>134</v>
      </c>
      <c r="B136">
        <v>27</v>
      </c>
      <c r="Q136">
        <v>114</v>
      </c>
      <c r="R136">
        <f t="shared" si="78"/>
        <v>1</v>
      </c>
    </row>
    <row r="137" spans="1:22">
      <c r="A137" t="s">
        <v>134</v>
      </c>
      <c r="B137">
        <v>57</v>
      </c>
      <c r="Q137">
        <v>116</v>
      </c>
      <c r="R137">
        <f t="shared" si="78"/>
        <v>1</v>
      </c>
    </row>
    <row r="138" spans="1:22">
      <c r="A138" t="s">
        <v>134</v>
      </c>
      <c r="B138">
        <v>86</v>
      </c>
      <c r="Q138">
        <v>118</v>
      </c>
      <c r="R138">
        <f t="shared" si="78"/>
        <v>0</v>
      </c>
    </row>
    <row r="139" spans="1:22">
      <c r="A139" t="s">
        <v>134</v>
      </c>
      <c r="B139">
        <v>91</v>
      </c>
      <c r="Q139">
        <v>122</v>
      </c>
      <c r="R139">
        <f t="shared" si="78"/>
        <v>0</v>
      </c>
    </row>
    <row r="140" spans="1:22">
      <c r="A140" t="s">
        <v>134</v>
      </c>
      <c r="B140">
        <v>98</v>
      </c>
      <c r="Q140">
        <v>125</v>
      </c>
      <c r="R140">
        <f t="shared" si="78"/>
        <v>0</v>
      </c>
    </row>
    <row r="141" spans="1:22">
      <c r="A141" t="s">
        <v>134</v>
      </c>
      <c r="B141">
        <v>101</v>
      </c>
    </row>
    <row r="142" spans="1:22">
      <c r="A142" t="s">
        <v>134</v>
      </c>
      <c r="B142">
        <v>102</v>
      </c>
      <c r="D142" s="98">
        <f>COUNTIF($A$1:$A$147,D107)</f>
        <v>16</v>
      </c>
      <c r="E142" s="98" t="s">
        <v>234</v>
      </c>
      <c r="F142" s="98">
        <f>SUM(F107:F132)</f>
        <v>7</v>
      </c>
      <c r="G142" s="98">
        <f>COUNTIF($A$1:$A$147,G107)</f>
        <v>16</v>
      </c>
      <c r="H142" s="98" t="s">
        <v>234</v>
      </c>
      <c r="I142" s="98">
        <f>SUM(I107:I132)</f>
        <v>5</v>
      </c>
      <c r="J142" s="98">
        <f>COUNTIF($A$1:$A$147,J107)</f>
        <v>16</v>
      </c>
      <c r="K142" s="98" t="s">
        <v>234</v>
      </c>
      <c r="L142" s="98">
        <f>SUM(L107:L132)</f>
        <v>6</v>
      </c>
      <c r="M142" s="98">
        <f>COUNTIF($A$1:$A$147,M107)</f>
        <v>16</v>
      </c>
      <c r="N142" s="98" t="s">
        <v>234</v>
      </c>
      <c r="O142" s="98">
        <f>SUM(O107:O132)</f>
        <v>12</v>
      </c>
      <c r="P142" s="98">
        <f>COUNTIF($A$1:$A$147,P107)</f>
        <v>16</v>
      </c>
      <c r="Q142" s="98" t="s">
        <v>234</v>
      </c>
      <c r="R142" s="98">
        <f>SUM(R107:R132)</f>
        <v>8</v>
      </c>
      <c r="S142" s="98">
        <f>COUNTIF($A$1:$A$147,S107)</f>
        <v>16</v>
      </c>
      <c r="T142" s="98" t="s">
        <v>234</v>
      </c>
      <c r="U142" s="98">
        <f>SUM(U107:U132)</f>
        <v>9</v>
      </c>
      <c r="V142" s="98" t="s">
        <v>236</v>
      </c>
    </row>
    <row r="143" spans="1:22">
      <c r="A143" t="s">
        <v>134</v>
      </c>
      <c r="B143">
        <v>112</v>
      </c>
      <c r="D143" s="98"/>
      <c r="E143" s="98" t="s">
        <v>235</v>
      </c>
      <c r="F143" s="99">
        <f>(F142/D142)*100</f>
        <v>43.75</v>
      </c>
      <c r="G143" s="98"/>
      <c r="H143" s="98" t="s">
        <v>235</v>
      </c>
      <c r="I143" s="99">
        <f t="shared" ref="I143" si="80">(I142/G142)*100</f>
        <v>31.25</v>
      </c>
      <c r="J143" s="98"/>
      <c r="K143" s="98" t="s">
        <v>235</v>
      </c>
      <c r="L143" s="99">
        <f t="shared" ref="L143" si="81">(L142/J142)*100</f>
        <v>37.5</v>
      </c>
      <c r="M143" s="98"/>
      <c r="N143" s="98" t="s">
        <v>235</v>
      </c>
      <c r="O143" s="99">
        <f t="shared" ref="O143" si="82">(O142/M142)*100</f>
        <v>75</v>
      </c>
      <c r="P143" s="98"/>
      <c r="Q143" s="98" t="s">
        <v>235</v>
      </c>
      <c r="R143" s="99">
        <f t="shared" ref="R143" si="83">(R142/P142)*100</f>
        <v>50</v>
      </c>
      <c r="S143" s="98"/>
      <c r="T143" s="98" t="s">
        <v>235</v>
      </c>
      <c r="U143" s="99">
        <f t="shared" ref="U143" si="84">(U142/S142)*100</f>
        <v>56.25</v>
      </c>
      <c r="V143" s="99">
        <f>(SUM(F143,I143,L143,O143,R143,U143)/6)</f>
        <v>48.958333333333336</v>
      </c>
    </row>
    <row r="144" spans="1:22">
      <c r="A144" t="s">
        <v>134</v>
      </c>
      <c r="B144">
        <v>115</v>
      </c>
      <c r="D144" t="s">
        <v>3</v>
      </c>
      <c r="E144">
        <v>6</v>
      </c>
      <c r="F144">
        <f t="shared" ref="F144:F152" si="85">COUNTIF($B$56:$B$71,E144)</f>
        <v>0</v>
      </c>
      <c r="G144" t="s">
        <v>3</v>
      </c>
      <c r="H144">
        <v>23</v>
      </c>
      <c r="I144">
        <f t="shared" ref="I144:I163" si="86">COUNTIF($B$56:$B$71,H144)</f>
        <v>1</v>
      </c>
      <c r="J144" t="s">
        <v>3</v>
      </c>
      <c r="K144">
        <v>13</v>
      </c>
      <c r="L144">
        <f t="shared" ref="L144:L168" si="87">COUNTIF($B$56:$B$71,K144)</f>
        <v>1</v>
      </c>
      <c r="M144" t="s">
        <v>3</v>
      </c>
      <c r="N144">
        <v>13</v>
      </c>
      <c r="O144">
        <f t="shared" ref="O144:O177" si="88">COUNTIF($B$56:$B$71,N144)</f>
        <v>1</v>
      </c>
      <c r="P144" t="s">
        <v>3</v>
      </c>
      <c r="Q144">
        <v>13</v>
      </c>
      <c r="R144">
        <f t="shared" ref="R144:R169" si="89">COUNTIF($B$56:$B$71,Q144)</f>
        <v>1</v>
      </c>
      <c r="S144" t="s">
        <v>3</v>
      </c>
      <c r="T144">
        <v>13</v>
      </c>
      <c r="U144">
        <f t="shared" ref="U144:U163" si="90">COUNTIF($B$56:$B$71,T144)</f>
        <v>1</v>
      </c>
    </row>
    <row r="145" spans="1:21">
      <c r="A145" t="s">
        <v>134</v>
      </c>
      <c r="B145">
        <v>124</v>
      </c>
      <c r="E145">
        <v>23</v>
      </c>
      <c r="F145">
        <f t="shared" si="85"/>
        <v>1</v>
      </c>
      <c r="H145">
        <v>38</v>
      </c>
      <c r="I145">
        <f t="shared" si="86"/>
        <v>0</v>
      </c>
      <c r="K145">
        <v>23</v>
      </c>
      <c r="L145">
        <f t="shared" si="87"/>
        <v>1</v>
      </c>
      <c r="N145">
        <v>19</v>
      </c>
      <c r="O145">
        <f t="shared" si="88"/>
        <v>0</v>
      </c>
      <c r="Q145">
        <v>19</v>
      </c>
      <c r="R145">
        <f t="shared" si="89"/>
        <v>0</v>
      </c>
      <c r="T145">
        <v>22</v>
      </c>
      <c r="U145">
        <f t="shared" si="90"/>
        <v>0</v>
      </c>
    </row>
    <row r="146" spans="1:21">
      <c r="A146" t="s">
        <v>134</v>
      </c>
      <c r="B146">
        <v>130</v>
      </c>
      <c r="E146">
        <v>47</v>
      </c>
      <c r="F146">
        <f t="shared" si="85"/>
        <v>1</v>
      </c>
      <c r="H146">
        <v>53</v>
      </c>
      <c r="I146">
        <f t="shared" si="86"/>
        <v>1</v>
      </c>
      <c r="K146">
        <v>47</v>
      </c>
      <c r="L146">
        <f t="shared" si="87"/>
        <v>1</v>
      </c>
      <c r="N146">
        <v>23</v>
      </c>
      <c r="O146">
        <f t="shared" si="88"/>
        <v>1</v>
      </c>
      <c r="Q146">
        <v>23</v>
      </c>
      <c r="R146">
        <f t="shared" si="89"/>
        <v>1</v>
      </c>
      <c r="T146">
        <v>41</v>
      </c>
      <c r="U146">
        <f t="shared" si="90"/>
        <v>1</v>
      </c>
    </row>
    <row r="147" spans="1:21">
      <c r="A147" t="s">
        <v>134</v>
      </c>
      <c r="B147">
        <v>146</v>
      </c>
      <c r="E147">
        <v>53</v>
      </c>
      <c r="F147">
        <f t="shared" si="85"/>
        <v>1</v>
      </c>
      <c r="H147">
        <v>57</v>
      </c>
      <c r="I147">
        <f t="shared" si="86"/>
        <v>0</v>
      </c>
      <c r="K147">
        <v>53</v>
      </c>
      <c r="L147">
        <f t="shared" si="87"/>
        <v>1</v>
      </c>
      <c r="N147">
        <v>26</v>
      </c>
      <c r="O147">
        <f t="shared" si="88"/>
        <v>0</v>
      </c>
      <c r="Q147">
        <v>47</v>
      </c>
      <c r="R147">
        <f t="shared" si="89"/>
        <v>1</v>
      </c>
      <c r="T147">
        <v>47</v>
      </c>
      <c r="U147">
        <f t="shared" si="90"/>
        <v>1</v>
      </c>
    </row>
    <row r="148" spans="1:21">
      <c r="E148">
        <v>56</v>
      </c>
      <c r="F148">
        <f t="shared" si="85"/>
        <v>0</v>
      </c>
      <c r="H148">
        <v>60</v>
      </c>
      <c r="I148">
        <f t="shared" si="86"/>
        <v>1</v>
      </c>
      <c r="K148">
        <v>54</v>
      </c>
      <c r="L148">
        <f t="shared" si="87"/>
        <v>0</v>
      </c>
      <c r="N148">
        <v>40</v>
      </c>
      <c r="O148">
        <f t="shared" si="88"/>
        <v>0</v>
      </c>
      <c r="Q148">
        <v>48</v>
      </c>
      <c r="R148">
        <f t="shared" si="89"/>
        <v>0</v>
      </c>
      <c r="T148">
        <v>49</v>
      </c>
      <c r="U148">
        <f t="shared" si="90"/>
        <v>1</v>
      </c>
    </row>
    <row r="149" spans="1:21">
      <c r="E149">
        <v>78</v>
      </c>
      <c r="F149">
        <f t="shared" si="85"/>
        <v>0</v>
      </c>
      <c r="H149">
        <v>61</v>
      </c>
      <c r="I149">
        <f t="shared" si="86"/>
        <v>1</v>
      </c>
      <c r="K149">
        <v>60</v>
      </c>
      <c r="L149">
        <f t="shared" si="87"/>
        <v>1</v>
      </c>
      <c r="N149">
        <v>49</v>
      </c>
      <c r="O149">
        <f t="shared" si="88"/>
        <v>1</v>
      </c>
      <c r="Q149">
        <v>54</v>
      </c>
      <c r="R149">
        <f t="shared" si="89"/>
        <v>0</v>
      </c>
      <c r="T149">
        <v>53</v>
      </c>
      <c r="U149">
        <f t="shared" si="90"/>
        <v>1</v>
      </c>
    </row>
    <row r="150" spans="1:21">
      <c r="E150">
        <v>91</v>
      </c>
      <c r="F150">
        <f t="shared" si="85"/>
        <v>0</v>
      </c>
      <c r="H150">
        <v>62</v>
      </c>
      <c r="I150">
        <f t="shared" si="86"/>
        <v>1</v>
      </c>
      <c r="K150">
        <v>61</v>
      </c>
      <c r="L150">
        <f t="shared" si="87"/>
        <v>1</v>
      </c>
      <c r="N150">
        <v>53</v>
      </c>
      <c r="O150">
        <f t="shared" si="88"/>
        <v>1</v>
      </c>
      <c r="Q150">
        <v>57</v>
      </c>
      <c r="R150">
        <f t="shared" si="89"/>
        <v>0</v>
      </c>
      <c r="T150">
        <v>60</v>
      </c>
      <c r="U150">
        <f t="shared" si="90"/>
        <v>1</v>
      </c>
    </row>
    <row r="151" spans="1:21">
      <c r="E151">
        <v>110</v>
      </c>
      <c r="F151">
        <f t="shared" si="85"/>
        <v>1</v>
      </c>
      <c r="H151">
        <v>63</v>
      </c>
      <c r="I151">
        <f t="shared" si="86"/>
        <v>1</v>
      </c>
      <c r="K151">
        <v>62</v>
      </c>
      <c r="L151">
        <f t="shared" si="87"/>
        <v>1</v>
      </c>
      <c r="N151">
        <v>54</v>
      </c>
      <c r="O151">
        <f t="shared" si="88"/>
        <v>0</v>
      </c>
      <c r="Q151">
        <v>58</v>
      </c>
      <c r="R151">
        <f t="shared" si="89"/>
        <v>0</v>
      </c>
      <c r="T151">
        <v>61</v>
      </c>
      <c r="U151">
        <f t="shared" si="90"/>
        <v>1</v>
      </c>
    </row>
    <row r="152" spans="1:21">
      <c r="E152">
        <v>139</v>
      </c>
      <c r="F152">
        <f t="shared" si="85"/>
        <v>0</v>
      </c>
      <c r="H152">
        <v>65</v>
      </c>
      <c r="I152">
        <f t="shared" si="86"/>
        <v>1</v>
      </c>
      <c r="K152">
        <v>63</v>
      </c>
      <c r="L152">
        <f t="shared" si="87"/>
        <v>1</v>
      </c>
      <c r="N152">
        <v>58</v>
      </c>
      <c r="O152">
        <f t="shared" si="88"/>
        <v>0</v>
      </c>
      <c r="Q152">
        <v>60</v>
      </c>
      <c r="R152">
        <f t="shared" si="89"/>
        <v>1</v>
      </c>
      <c r="T152">
        <v>62</v>
      </c>
      <c r="U152">
        <f t="shared" si="90"/>
        <v>1</v>
      </c>
    </row>
    <row r="153" spans="1:21">
      <c r="H153">
        <v>67</v>
      </c>
      <c r="I153">
        <f t="shared" si="86"/>
        <v>1</v>
      </c>
      <c r="K153">
        <v>65</v>
      </c>
      <c r="L153">
        <f t="shared" si="87"/>
        <v>1</v>
      </c>
      <c r="N153">
        <v>60</v>
      </c>
      <c r="O153">
        <f t="shared" si="88"/>
        <v>1</v>
      </c>
      <c r="Q153">
        <v>61</v>
      </c>
      <c r="R153">
        <f t="shared" si="89"/>
        <v>1</v>
      </c>
      <c r="T153">
        <v>63</v>
      </c>
      <c r="U153">
        <f t="shared" si="90"/>
        <v>1</v>
      </c>
    </row>
    <row r="154" spans="1:21">
      <c r="H154">
        <v>75</v>
      </c>
      <c r="I154">
        <f t="shared" si="86"/>
        <v>1</v>
      </c>
      <c r="K154">
        <v>67</v>
      </c>
      <c r="L154">
        <f t="shared" si="87"/>
        <v>1</v>
      </c>
      <c r="N154">
        <v>61</v>
      </c>
      <c r="O154">
        <f t="shared" si="88"/>
        <v>1</v>
      </c>
      <c r="Q154">
        <v>62</v>
      </c>
      <c r="R154">
        <f t="shared" si="89"/>
        <v>1</v>
      </c>
      <c r="T154">
        <v>65</v>
      </c>
      <c r="U154">
        <f t="shared" si="90"/>
        <v>1</v>
      </c>
    </row>
    <row r="155" spans="1:21">
      <c r="H155">
        <v>79</v>
      </c>
      <c r="I155">
        <f t="shared" si="86"/>
        <v>0</v>
      </c>
      <c r="K155">
        <v>75</v>
      </c>
      <c r="L155">
        <f t="shared" si="87"/>
        <v>1</v>
      </c>
      <c r="N155">
        <v>62</v>
      </c>
      <c r="O155">
        <f t="shared" si="88"/>
        <v>1</v>
      </c>
      <c r="Q155">
        <v>63</v>
      </c>
      <c r="R155">
        <f t="shared" si="89"/>
        <v>1</v>
      </c>
      <c r="T155">
        <v>67</v>
      </c>
      <c r="U155">
        <f t="shared" si="90"/>
        <v>1</v>
      </c>
    </row>
    <row r="156" spans="1:21">
      <c r="H156">
        <v>82</v>
      </c>
      <c r="I156">
        <f t="shared" si="86"/>
        <v>0</v>
      </c>
      <c r="K156">
        <v>79</v>
      </c>
      <c r="L156">
        <f t="shared" si="87"/>
        <v>0</v>
      </c>
      <c r="N156">
        <v>63</v>
      </c>
      <c r="O156">
        <f t="shared" si="88"/>
        <v>1</v>
      </c>
      <c r="Q156">
        <v>65</v>
      </c>
      <c r="R156">
        <f t="shared" si="89"/>
        <v>1</v>
      </c>
      <c r="T156">
        <v>75</v>
      </c>
      <c r="U156">
        <f t="shared" si="90"/>
        <v>1</v>
      </c>
    </row>
    <row r="157" spans="1:21">
      <c r="H157">
        <v>84</v>
      </c>
      <c r="I157">
        <f t="shared" si="86"/>
        <v>0</v>
      </c>
      <c r="K157">
        <v>80</v>
      </c>
      <c r="L157">
        <f t="shared" si="87"/>
        <v>0</v>
      </c>
      <c r="N157">
        <v>65</v>
      </c>
      <c r="O157">
        <f t="shared" si="88"/>
        <v>1</v>
      </c>
      <c r="Q157">
        <v>67</v>
      </c>
      <c r="R157">
        <f t="shared" si="89"/>
        <v>1</v>
      </c>
      <c r="T157">
        <v>97</v>
      </c>
      <c r="U157">
        <f t="shared" si="90"/>
        <v>0</v>
      </c>
    </row>
    <row r="158" spans="1:21">
      <c r="H158">
        <v>85</v>
      </c>
      <c r="I158">
        <f t="shared" si="86"/>
        <v>0</v>
      </c>
      <c r="K158">
        <v>103</v>
      </c>
      <c r="L158">
        <f t="shared" si="87"/>
        <v>0</v>
      </c>
      <c r="N158">
        <v>67</v>
      </c>
      <c r="O158">
        <f t="shared" si="88"/>
        <v>1</v>
      </c>
      <c r="Q158">
        <v>75</v>
      </c>
      <c r="R158">
        <f t="shared" si="89"/>
        <v>1</v>
      </c>
      <c r="T158">
        <v>103</v>
      </c>
      <c r="U158">
        <f t="shared" si="90"/>
        <v>0</v>
      </c>
    </row>
    <row r="159" spans="1:21">
      <c r="H159">
        <v>88</v>
      </c>
      <c r="I159">
        <f t="shared" si="86"/>
        <v>0</v>
      </c>
      <c r="K159">
        <v>105</v>
      </c>
      <c r="L159">
        <f t="shared" si="87"/>
        <v>0</v>
      </c>
      <c r="N159">
        <v>73</v>
      </c>
      <c r="O159">
        <f t="shared" si="88"/>
        <v>0</v>
      </c>
      <c r="Q159">
        <v>80</v>
      </c>
      <c r="R159">
        <f t="shared" si="89"/>
        <v>0</v>
      </c>
      <c r="T159">
        <v>108</v>
      </c>
      <c r="U159">
        <f t="shared" si="90"/>
        <v>1</v>
      </c>
    </row>
    <row r="160" spans="1:21">
      <c r="H160">
        <v>92</v>
      </c>
      <c r="I160">
        <f t="shared" si="86"/>
        <v>0</v>
      </c>
      <c r="K160">
        <v>106</v>
      </c>
      <c r="L160">
        <f t="shared" si="87"/>
        <v>0</v>
      </c>
      <c r="N160">
        <v>74</v>
      </c>
      <c r="O160">
        <f t="shared" si="88"/>
        <v>0</v>
      </c>
      <c r="Q160">
        <v>93</v>
      </c>
      <c r="R160">
        <f t="shared" si="89"/>
        <v>0</v>
      </c>
      <c r="T160">
        <v>110</v>
      </c>
      <c r="U160">
        <f t="shared" si="90"/>
        <v>1</v>
      </c>
    </row>
    <row r="161" spans="8:21">
      <c r="H161">
        <v>108</v>
      </c>
      <c r="I161">
        <f t="shared" si="86"/>
        <v>1</v>
      </c>
      <c r="K161">
        <v>108</v>
      </c>
      <c r="L161">
        <f t="shared" si="87"/>
        <v>1</v>
      </c>
      <c r="N161">
        <v>75</v>
      </c>
      <c r="O161">
        <f t="shared" si="88"/>
        <v>1</v>
      </c>
      <c r="Q161">
        <v>103</v>
      </c>
      <c r="R161">
        <f t="shared" si="89"/>
        <v>0</v>
      </c>
      <c r="T161">
        <v>116</v>
      </c>
      <c r="U161">
        <f t="shared" si="90"/>
        <v>0</v>
      </c>
    </row>
    <row r="162" spans="8:21">
      <c r="H162">
        <v>135</v>
      </c>
      <c r="I162">
        <f t="shared" si="86"/>
        <v>1</v>
      </c>
      <c r="K162">
        <v>110</v>
      </c>
      <c r="L162">
        <f t="shared" si="87"/>
        <v>1</v>
      </c>
      <c r="N162">
        <v>80</v>
      </c>
      <c r="O162">
        <f t="shared" si="88"/>
        <v>0</v>
      </c>
      <c r="Q162">
        <v>104</v>
      </c>
      <c r="R162">
        <f t="shared" si="89"/>
        <v>0</v>
      </c>
      <c r="T162">
        <v>135</v>
      </c>
      <c r="U162">
        <f t="shared" si="90"/>
        <v>1</v>
      </c>
    </row>
    <row r="163" spans="8:21">
      <c r="H163">
        <v>139</v>
      </c>
      <c r="I163">
        <f t="shared" si="86"/>
        <v>0</v>
      </c>
      <c r="K163">
        <v>111</v>
      </c>
      <c r="L163">
        <f t="shared" si="87"/>
        <v>0</v>
      </c>
      <c r="N163">
        <v>82</v>
      </c>
      <c r="O163">
        <f t="shared" si="88"/>
        <v>0</v>
      </c>
      <c r="Q163">
        <v>106</v>
      </c>
      <c r="R163">
        <f t="shared" si="89"/>
        <v>0</v>
      </c>
      <c r="T163">
        <v>139</v>
      </c>
      <c r="U163">
        <f t="shared" si="90"/>
        <v>0</v>
      </c>
    </row>
    <row r="164" spans="8:21">
      <c r="K164">
        <v>134</v>
      </c>
      <c r="L164">
        <f t="shared" si="87"/>
        <v>0</v>
      </c>
      <c r="N164">
        <v>88</v>
      </c>
      <c r="O164">
        <f t="shared" si="88"/>
        <v>0</v>
      </c>
      <c r="Q164">
        <v>108</v>
      </c>
      <c r="R164">
        <f t="shared" si="89"/>
        <v>1</v>
      </c>
    </row>
    <row r="165" spans="8:21">
      <c r="K165">
        <v>135</v>
      </c>
      <c r="L165">
        <f t="shared" si="87"/>
        <v>1</v>
      </c>
      <c r="N165">
        <v>91</v>
      </c>
      <c r="O165">
        <f t="shared" si="88"/>
        <v>0</v>
      </c>
      <c r="Q165">
        <v>110</v>
      </c>
      <c r="R165">
        <f t="shared" si="89"/>
        <v>1</v>
      </c>
    </row>
    <row r="166" spans="8:21">
      <c r="K166">
        <v>139</v>
      </c>
      <c r="L166">
        <f t="shared" si="87"/>
        <v>0</v>
      </c>
      <c r="N166">
        <v>93</v>
      </c>
      <c r="O166">
        <f t="shared" si="88"/>
        <v>0</v>
      </c>
      <c r="Q166">
        <v>111</v>
      </c>
      <c r="R166">
        <f t="shared" si="89"/>
        <v>0</v>
      </c>
    </row>
    <row r="167" spans="8:21">
      <c r="K167">
        <v>142</v>
      </c>
      <c r="L167">
        <f t="shared" si="87"/>
        <v>0</v>
      </c>
      <c r="N167">
        <v>97</v>
      </c>
      <c r="O167">
        <f t="shared" si="88"/>
        <v>0</v>
      </c>
      <c r="Q167">
        <v>126</v>
      </c>
      <c r="R167">
        <f t="shared" si="89"/>
        <v>0</v>
      </c>
    </row>
    <row r="168" spans="8:21">
      <c r="K168">
        <v>144</v>
      </c>
      <c r="L168">
        <f t="shared" si="87"/>
        <v>0</v>
      </c>
      <c r="N168">
        <v>98</v>
      </c>
      <c r="O168">
        <f t="shared" si="88"/>
        <v>0</v>
      </c>
      <c r="Q168">
        <v>135</v>
      </c>
      <c r="R168">
        <f t="shared" si="89"/>
        <v>1</v>
      </c>
    </row>
    <row r="169" spans="8:21">
      <c r="N169">
        <v>103</v>
      </c>
      <c r="O169">
        <f t="shared" si="88"/>
        <v>0</v>
      </c>
      <c r="Q169">
        <v>139</v>
      </c>
      <c r="R169">
        <f t="shared" si="89"/>
        <v>0</v>
      </c>
    </row>
    <row r="170" spans="8:21">
      <c r="N170">
        <v>105</v>
      </c>
      <c r="O170">
        <f t="shared" si="88"/>
        <v>0</v>
      </c>
    </row>
    <row r="171" spans="8:21">
      <c r="N171">
        <v>106</v>
      </c>
      <c r="O171">
        <f t="shared" si="88"/>
        <v>0</v>
      </c>
    </row>
    <row r="172" spans="8:21">
      <c r="N172">
        <v>108</v>
      </c>
      <c r="O172">
        <f t="shared" si="88"/>
        <v>1</v>
      </c>
    </row>
    <row r="173" spans="8:21">
      <c r="N173">
        <v>110</v>
      </c>
      <c r="O173">
        <f t="shared" si="88"/>
        <v>1</v>
      </c>
    </row>
    <row r="174" spans="8:21">
      <c r="N174">
        <v>115</v>
      </c>
      <c r="O174">
        <f t="shared" si="88"/>
        <v>0</v>
      </c>
    </row>
    <row r="175" spans="8:21">
      <c r="N175">
        <v>135</v>
      </c>
      <c r="O175">
        <f t="shared" si="88"/>
        <v>1</v>
      </c>
    </row>
    <row r="176" spans="8:21">
      <c r="N176">
        <v>139</v>
      </c>
      <c r="O176">
        <f t="shared" si="88"/>
        <v>0</v>
      </c>
    </row>
    <row r="177" spans="1:22">
      <c r="N177">
        <v>142</v>
      </c>
      <c r="O177">
        <f t="shared" si="88"/>
        <v>0</v>
      </c>
    </row>
    <row r="178" spans="1:22">
      <c r="D178" s="98">
        <f>COUNTIF($A$1:$A$147,D144)</f>
        <v>16</v>
      </c>
      <c r="E178" s="98" t="s">
        <v>234</v>
      </c>
      <c r="F178" s="98">
        <f>SUM(F144:F169)</f>
        <v>4</v>
      </c>
      <c r="G178" s="98">
        <f>COUNTIF($A$1:$A$147,G144)</f>
        <v>16</v>
      </c>
      <c r="H178" s="98" t="s">
        <v>234</v>
      </c>
      <c r="I178" s="98">
        <f>SUM(I144:I169)</f>
        <v>11</v>
      </c>
      <c r="J178" s="98">
        <f>COUNTIF($A$1:$A$147,J144)</f>
        <v>16</v>
      </c>
      <c r="K178" s="98" t="s">
        <v>234</v>
      </c>
      <c r="L178" s="98">
        <f>SUM(L144:L169)</f>
        <v>14</v>
      </c>
      <c r="M178" s="98">
        <f>COUNTIF($A$1:$A$147,M144)</f>
        <v>16</v>
      </c>
      <c r="N178" s="98" t="s">
        <v>234</v>
      </c>
      <c r="O178" s="98">
        <f>SUM(O144:O169)</f>
        <v>11</v>
      </c>
      <c r="P178" s="98">
        <f>COUNTIF($A$1:$A$147,P144)</f>
        <v>16</v>
      </c>
      <c r="Q178" s="98" t="s">
        <v>234</v>
      </c>
      <c r="R178" s="98">
        <f>SUM(R144:R169)</f>
        <v>13</v>
      </c>
      <c r="S178" s="98">
        <f>COUNTIF($A$1:$A$147,S144)</f>
        <v>16</v>
      </c>
      <c r="T178" s="98" t="s">
        <v>234</v>
      </c>
      <c r="U178" s="98">
        <f>SUM(U144:U169)</f>
        <v>15</v>
      </c>
      <c r="V178" s="98" t="s">
        <v>236</v>
      </c>
    </row>
    <row r="179" spans="1:22">
      <c r="D179" s="98"/>
      <c r="E179" s="98" t="s">
        <v>235</v>
      </c>
      <c r="F179" s="99">
        <f>(F178/D178)*100</f>
        <v>25</v>
      </c>
      <c r="G179" s="98"/>
      <c r="H179" s="98" t="s">
        <v>235</v>
      </c>
      <c r="I179" s="99">
        <f t="shared" ref="I179" si="91">(I178/G178)*100</f>
        <v>68.75</v>
      </c>
      <c r="J179" s="98"/>
      <c r="K179" s="98" t="s">
        <v>235</v>
      </c>
      <c r="L179" s="99">
        <f t="shared" ref="L179" si="92">(L178/J178)*100</f>
        <v>87.5</v>
      </c>
      <c r="M179" s="98"/>
      <c r="N179" s="98" t="s">
        <v>235</v>
      </c>
      <c r="O179" s="99">
        <f t="shared" ref="O179" si="93">(O178/M178)*100</f>
        <v>68.75</v>
      </c>
      <c r="P179" s="98"/>
      <c r="Q179" s="98" t="s">
        <v>235</v>
      </c>
      <c r="R179" s="99">
        <f t="shared" ref="R179" si="94">(R178/P178)*100</f>
        <v>81.25</v>
      </c>
      <c r="S179" s="98"/>
      <c r="T179" s="98" t="s">
        <v>235</v>
      </c>
      <c r="U179" s="99">
        <f t="shared" ref="U179" si="95">(U178/S178)*100</f>
        <v>93.75</v>
      </c>
      <c r="V179" s="99">
        <f>(SUM(F179,I179,L179,O179,R179,U179)/6)</f>
        <v>70.833333333333329</v>
      </c>
    </row>
    <row r="191" spans="1:22">
      <c r="A191" t="s">
        <v>179</v>
      </c>
      <c r="B191">
        <v>1</v>
      </c>
    </row>
    <row r="192" spans="1:22">
      <c r="A192" t="s">
        <v>187</v>
      </c>
      <c r="B192">
        <v>2</v>
      </c>
    </row>
    <row r="193" spans="1:2">
      <c r="A193" t="s">
        <v>185</v>
      </c>
      <c r="B193">
        <v>3</v>
      </c>
    </row>
    <row r="194" spans="1:2">
      <c r="A194" t="s">
        <v>179</v>
      </c>
      <c r="B194">
        <v>4</v>
      </c>
    </row>
    <row r="195" spans="1:2">
      <c r="A195" t="s">
        <v>182</v>
      </c>
      <c r="B195">
        <v>5</v>
      </c>
    </row>
    <row r="196" spans="1:2">
      <c r="A196" t="s">
        <v>189</v>
      </c>
      <c r="B196">
        <v>6</v>
      </c>
    </row>
    <row r="197" spans="1:2">
      <c r="A197" t="s">
        <v>195</v>
      </c>
      <c r="B197">
        <v>7</v>
      </c>
    </row>
    <row r="198" spans="1:2">
      <c r="A198" t="s">
        <v>197</v>
      </c>
      <c r="B198">
        <v>8</v>
      </c>
    </row>
    <row r="199" spans="1:2">
      <c r="A199" t="s">
        <v>203</v>
      </c>
      <c r="B199">
        <v>9</v>
      </c>
    </row>
    <row r="200" spans="1:2">
      <c r="A200" t="s">
        <v>192</v>
      </c>
      <c r="B200">
        <v>10</v>
      </c>
    </row>
    <row r="201" spans="1:2">
      <c r="A201" t="s">
        <v>200</v>
      </c>
      <c r="B201">
        <v>11</v>
      </c>
    </row>
    <row r="202" spans="1:2">
      <c r="A202" t="s">
        <v>198</v>
      </c>
      <c r="B202">
        <v>12</v>
      </c>
    </row>
    <row r="203" spans="1:2">
      <c r="A203" t="s">
        <v>3</v>
      </c>
      <c r="B203">
        <v>13</v>
      </c>
    </row>
    <row r="204" spans="1:2">
      <c r="A204" t="s">
        <v>16</v>
      </c>
      <c r="B204">
        <v>14</v>
      </c>
    </row>
    <row r="205" spans="1:2">
      <c r="A205" t="s">
        <v>2</v>
      </c>
      <c r="B205">
        <v>15</v>
      </c>
    </row>
    <row r="206" spans="1:2">
      <c r="A206" t="s">
        <v>32</v>
      </c>
      <c r="B206">
        <v>16</v>
      </c>
    </row>
    <row r="207" spans="1:2">
      <c r="A207" t="s">
        <v>134</v>
      </c>
      <c r="B207">
        <v>17</v>
      </c>
    </row>
    <row r="208" spans="1:2">
      <c r="A208" t="s">
        <v>136</v>
      </c>
      <c r="B208">
        <v>18</v>
      </c>
    </row>
    <row r="209" spans="1:2">
      <c r="A209" t="s">
        <v>135</v>
      </c>
      <c r="B209">
        <v>19</v>
      </c>
    </row>
    <row r="210" spans="1:2">
      <c r="A210" t="s">
        <v>183</v>
      </c>
      <c r="B210">
        <v>20</v>
      </c>
    </row>
    <row r="211" spans="1:2">
      <c r="A211" t="s">
        <v>180</v>
      </c>
      <c r="B211">
        <v>21</v>
      </c>
    </row>
    <row r="212" spans="1:2">
      <c r="A212" t="s">
        <v>135</v>
      </c>
      <c r="B212">
        <v>22</v>
      </c>
    </row>
    <row r="213" spans="1:2">
      <c r="A213" t="s">
        <v>3</v>
      </c>
      <c r="B213">
        <v>23</v>
      </c>
    </row>
    <row r="214" spans="1:2">
      <c r="A214" t="s">
        <v>134</v>
      </c>
      <c r="B214">
        <v>24</v>
      </c>
    </row>
    <row r="215" spans="1:2">
      <c r="A215" t="s">
        <v>134</v>
      </c>
      <c r="B215">
        <v>25</v>
      </c>
    </row>
    <row r="216" spans="1:2">
      <c r="A216" t="s">
        <v>16</v>
      </c>
      <c r="B216">
        <v>26</v>
      </c>
    </row>
    <row r="217" spans="1:2">
      <c r="A217" t="s">
        <v>134</v>
      </c>
      <c r="B217">
        <v>27</v>
      </c>
    </row>
    <row r="218" spans="1:2">
      <c r="A218" t="s">
        <v>136</v>
      </c>
      <c r="B218">
        <v>28</v>
      </c>
    </row>
    <row r="219" spans="1:2">
      <c r="A219" t="s">
        <v>16</v>
      </c>
      <c r="B219">
        <v>29</v>
      </c>
    </row>
    <row r="220" spans="1:2">
      <c r="A220" t="s">
        <v>136</v>
      </c>
      <c r="B220">
        <v>30</v>
      </c>
    </row>
    <row r="221" spans="1:2">
      <c r="A221" t="s">
        <v>32</v>
      </c>
      <c r="B221">
        <v>31</v>
      </c>
    </row>
    <row r="222" spans="1:2">
      <c r="A222" t="s">
        <v>32</v>
      </c>
      <c r="B222">
        <v>32</v>
      </c>
    </row>
    <row r="223" spans="1:2">
      <c r="A223" t="s">
        <v>2</v>
      </c>
      <c r="B223">
        <v>33</v>
      </c>
    </row>
    <row r="224" spans="1:2">
      <c r="A224" t="s">
        <v>32</v>
      </c>
      <c r="B224">
        <v>34</v>
      </c>
    </row>
    <row r="225" spans="1:2">
      <c r="A225" t="s">
        <v>183</v>
      </c>
      <c r="B225">
        <v>35</v>
      </c>
    </row>
    <row r="226" spans="1:2">
      <c r="A226" t="s">
        <v>197</v>
      </c>
      <c r="B226">
        <v>36</v>
      </c>
    </row>
    <row r="227" spans="1:2">
      <c r="A227" t="s">
        <v>2</v>
      </c>
      <c r="B227">
        <v>37</v>
      </c>
    </row>
    <row r="228" spans="1:2">
      <c r="A228" t="s">
        <v>183</v>
      </c>
      <c r="B228">
        <v>38</v>
      </c>
    </row>
    <row r="229" spans="1:2">
      <c r="A229" t="s">
        <v>2</v>
      </c>
      <c r="B229">
        <v>39</v>
      </c>
    </row>
    <row r="230" spans="1:2">
      <c r="A230" t="s">
        <v>16</v>
      </c>
      <c r="B230">
        <v>40</v>
      </c>
    </row>
    <row r="231" spans="1:2">
      <c r="A231" t="s">
        <v>3</v>
      </c>
      <c r="B231">
        <v>41</v>
      </c>
    </row>
    <row r="232" spans="1:2">
      <c r="A232" t="s">
        <v>135</v>
      </c>
      <c r="B232">
        <v>42</v>
      </c>
    </row>
    <row r="233" spans="1:2">
      <c r="A233" t="s">
        <v>136</v>
      </c>
      <c r="B233">
        <v>43</v>
      </c>
    </row>
    <row r="234" spans="1:2">
      <c r="A234" t="s">
        <v>197</v>
      </c>
      <c r="B234">
        <v>44</v>
      </c>
    </row>
    <row r="235" spans="1:2">
      <c r="A235" t="s">
        <v>136</v>
      </c>
      <c r="B235">
        <v>45</v>
      </c>
    </row>
    <row r="236" spans="1:2">
      <c r="A236" t="s">
        <v>16</v>
      </c>
      <c r="B236">
        <v>46</v>
      </c>
    </row>
    <row r="237" spans="1:2">
      <c r="A237" t="s">
        <v>3</v>
      </c>
      <c r="B237">
        <v>47</v>
      </c>
    </row>
    <row r="238" spans="1:2">
      <c r="A238" t="s">
        <v>136</v>
      </c>
      <c r="B238">
        <v>48</v>
      </c>
    </row>
    <row r="239" spans="1:2">
      <c r="A239" t="s">
        <v>3</v>
      </c>
      <c r="B239">
        <v>49</v>
      </c>
    </row>
    <row r="240" spans="1:2">
      <c r="A240" t="s">
        <v>32</v>
      </c>
      <c r="B240">
        <v>50</v>
      </c>
    </row>
    <row r="241" spans="1:2">
      <c r="A241" t="s">
        <v>135</v>
      </c>
      <c r="B241">
        <v>51</v>
      </c>
    </row>
    <row r="242" spans="1:2">
      <c r="A242" t="s">
        <v>2</v>
      </c>
      <c r="B242">
        <v>52</v>
      </c>
    </row>
    <row r="243" spans="1:2">
      <c r="A243" t="s">
        <v>3</v>
      </c>
      <c r="B243">
        <v>53</v>
      </c>
    </row>
    <row r="244" spans="1:2">
      <c r="A244" t="s">
        <v>135</v>
      </c>
      <c r="B244">
        <v>54</v>
      </c>
    </row>
    <row r="245" spans="1:2">
      <c r="A245" t="s">
        <v>32</v>
      </c>
      <c r="B245">
        <v>55</v>
      </c>
    </row>
    <row r="246" spans="1:2">
      <c r="A246" t="s">
        <v>135</v>
      </c>
      <c r="B246">
        <v>56</v>
      </c>
    </row>
    <row r="247" spans="1:2">
      <c r="A247" t="s">
        <v>134</v>
      </c>
      <c r="B247">
        <v>57</v>
      </c>
    </row>
    <row r="248" spans="1:2">
      <c r="A248" t="s">
        <v>16</v>
      </c>
      <c r="B248">
        <v>58</v>
      </c>
    </row>
    <row r="249" spans="1:2">
      <c r="A249" t="s">
        <v>135</v>
      </c>
      <c r="B249">
        <v>59</v>
      </c>
    </row>
    <row r="250" spans="1:2">
      <c r="A250" t="s">
        <v>3</v>
      </c>
      <c r="B250">
        <v>60</v>
      </c>
    </row>
    <row r="251" spans="1:2">
      <c r="A251" t="s">
        <v>3</v>
      </c>
      <c r="B251">
        <v>61</v>
      </c>
    </row>
    <row r="252" spans="1:2">
      <c r="A252" t="s">
        <v>3</v>
      </c>
      <c r="B252">
        <v>62</v>
      </c>
    </row>
    <row r="253" spans="1:2">
      <c r="A253" t="s">
        <v>3</v>
      </c>
      <c r="B253">
        <v>63</v>
      </c>
    </row>
    <row r="254" spans="1:2">
      <c r="A254" t="s">
        <v>32</v>
      </c>
      <c r="B254">
        <v>64</v>
      </c>
    </row>
    <row r="255" spans="1:2">
      <c r="A255" t="s">
        <v>3</v>
      </c>
      <c r="B255">
        <v>65</v>
      </c>
    </row>
    <row r="256" spans="1:2">
      <c r="A256" t="s">
        <v>32</v>
      </c>
      <c r="B256">
        <v>66</v>
      </c>
    </row>
    <row r="257" spans="1:2">
      <c r="A257" t="s">
        <v>3</v>
      </c>
      <c r="B257">
        <v>67</v>
      </c>
    </row>
    <row r="258" spans="1:2">
      <c r="A258" t="s">
        <v>32</v>
      </c>
      <c r="B258">
        <v>68</v>
      </c>
    </row>
    <row r="259" spans="1:2">
      <c r="A259" t="s">
        <v>32</v>
      </c>
      <c r="B259">
        <v>69</v>
      </c>
    </row>
    <row r="260" spans="1:2">
      <c r="A260" t="s">
        <v>136</v>
      </c>
      <c r="B260">
        <v>70</v>
      </c>
    </row>
    <row r="261" spans="1:2">
      <c r="A261" t="s">
        <v>32</v>
      </c>
      <c r="B261">
        <v>71</v>
      </c>
    </row>
    <row r="262" spans="1:2">
      <c r="A262" t="s">
        <v>136</v>
      </c>
      <c r="B262">
        <v>72</v>
      </c>
    </row>
    <row r="263" spans="1:2">
      <c r="A263" t="s">
        <v>136</v>
      </c>
      <c r="B263">
        <v>73</v>
      </c>
    </row>
    <row r="264" spans="1:2">
      <c r="A264" t="s">
        <v>32</v>
      </c>
      <c r="B264">
        <v>74</v>
      </c>
    </row>
    <row r="265" spans="1:2">
      <c r="A265" t="s">
        <v>3</v>
      </c>
      <c r="B265">
        <v>75</v>
      </c>
    </row>
    <row r="266" spans="1:2">
      <c r="A266" t="s">
        <v>32</v>
      </c>
      <c r="B266">
        <v>76</v>
      </c>
    </row>
    <row r="267" spans="1:2">
      <c r="A267" t="s">
        <v>16</v>
      </c>
      <c r="B267">
        <v>77</v>
      </c>
    </row>
    <row r="268" spans="1:2">
      <c r="A268" t="s">
        <v>136</v>
      </c>
      <c r="B268">
        <v>78</v>
      </c>
    </row>
    <row r="269" spans="1:2">
      <c r="A269" t="s">
        <v>32</v>
      </c>
      <c r="B269">
        <v>79</v>
      </c>
    </row>
    <row r="270" spans="1:2">
      <c r="A270" t="s">
        <v>16</v>
      </c>
      <c r="B270">
        <v>80</v>
      </c>
    </row>
    <row r="271" spans="1:2">
      <c r="A271" t="s">
        <v>2</v>
      </c>
      <c r="B271">
        <v>81</v>
      </c>
    </row>
    <row r="272" spans="1:2">
      <c r="A272" t="s">
        <v>2</v>
      </c>
      <c r="B272">
        <v>82</v>
      </c>
    </row>
    <row r="273" spans="1:2">
      <c r="A273" t="s">
        <v>136</v>
      </c>
      <c r="B273">
        <v>83</v>
      </c>
    </row>
    <row r="274" spans="1:2">
      <c r="A274" t="s">
        <v>136</v>
      </c>
      <c r="B274">
        <v>84</v>
      </c>
    </row>
    <row r="275" spans="1:2">
      <c r="A275" t="s">
        <v>2</v>
      </c>
      <c r="B275">
        <v>85</v>
      </c>
    </row>
    <row r="276" spans="1:2">
      <c r="A276" t="s">
        <v>134</v>
      </c>
      <c r="B276">
        <v>86</v>
      </c>
    </row>
    <row r="277" spans="1:2">
      <c r="A277" t="s">
        <v>2</v>
      </c>
      <c r="B277">
        <v>87</v>
      </c>
    </row>
    <row r="278" spans="1:2">
      <c r="A278" t="s">
        <v>16</v>
      </c>
      <c r="B278">
        <v>88</v>
      </c>
    </row>
    <row r="279" spans="1:2">
      <c r="A279" t="s">
        <v>136</v>
      </c>
      <c r="B279">
        <v>89</v>
      </c>
    </row>
    <row r="280" spans="1:2">
      <c r="A280" t="s">
        <v>16</v>
      </c>
      <c r="B280">
        <v>90</v>
      </c>
    </row>
    <row r="281" spans="1:2">
      <c r="A281" t="s">
        <v>134</v>
      </c>
      <c r="B281">
        <v>91</v>
      </c>
    </row>
    <row r="282" spans="1:2">
      <c r="A282" t="s">
        <v>2</v>
      </c>
      <c r="B282">
        <v>92</v>
      </c>
    </row>
    <row r="283" spans="1:2">
      <c r="A283" t="s">
        <v>135</v>
      </c>
      <c r="B283">
        <v>93</v>
      </c>
    </row>
    <row r="284" spans="1:2">
      <c r="A284" t="s">
        <v>16</v>
      </c>
      <c r="B284">
        <v>94</v>
      </c>
    </row>
    <row r="285" spans="1:2">
      <c r="A285" t="s">
        <v>2</v>
      </c>
      <c r="B285">
        <v>95</v>
      </c>
    </row>
    <row r="286" spans="1:2">
      <c r="A286" t="s">
        <v>135</v>
      </c>
      <c r="B286">
        <v>96</v>
      </c>
    </row>
    <row r="287" spans="1:2">
      <c r="A287" t="s">
        <v>135</v>
      </c>
      <c r="B287">
        <v>97</v>
      </c>
    </row>
    <row r="288" spans="1:2">
      <c r="A288" t="s">
        <v>134</v>
      </c>
      <c r="B288">
        <v>98</v>
      </c>
    </row>
    <row r="289" spans="1:2">
      <c r="A289" t="s">
        <v>2</v>
      </c>
      <c r="B289">
        <v>99</v>
      </c>
    </row>
    <row r="290" spans="1:2">
      <c r="A290" t="s">
        <v>135</v>
      </c>
      <c r="B290">
        <v>100</v>
      </c>
    </row>
    <row r="291" spans="1:2">
      <c r="A291" t="s">
        <v>134</v>
      </c>
      <c r="B291">
        <v>101</v>
      </c>
    </row>
    <row r="292" spans="1:2">
      <c r="A292" t="s">
        <v>134</v>
      </c>
      <c r="B292">
        <v>102</v>
      </c>
    </row>
    <row r="293" spans="1:2">
      <c r="A293" t="s">
        <v>135</v>
      </c>
      <c r="B293">
        <v>103</v>
      </c>
    </row>
    <row r="294" spans="1:2">
      <c r="A294" t="s">
        <v>135</v>
      </c>
      <c r="B294">
        <v>104</v>
      </c>
    </row>
    <row r="295" spans="1:2">
      <c r="A295" t="s">
        <v>136</v>
      </c>
      <c r="B295">
        <v>105</v>
      </c>
    </row>
    <row r="296" spans="1:2">
      <c r="A296" t="s">
        <v>16</v>
      </c>
      <c r="B296">
        <v>106</v>
      </c>
    </row>
    <row r="297" spans="1:2">
      <c r="A297" t="s">
        <v>135</v>
      </c>
      <c r="B297">
        <v>107</v>
      </c>
    </row>
    <row r="298" spans="1:2">
      <c r="A298" t="s">
        <v>3</v>
      </c>
      <c r="B298">
        <v>108</v>
      </c>
    </row>
    <row r="299" spans="1:2">
      <c r="A299" t="s">
        <v>16</v>
      </c>
      <c r="B299">
        <v>109</v>
      </c>
    </row>
    <row r="300" spans="1:2">
      <c r="A300" t="s">
        <v>3</v>
      </c>
      <c r="B300">
        <v>110</v>
      </c>
    </row>
    <row r="301" spans="1:2">
      <c r="A301" t="s">
        <v>16</v>
      </c>
      <c r="B301">
        <v>111</v>
      </c>
    </row>
    <row r="302" spans="1:2">
      <c r="A302" t="s">
        <v>134</v>
      </c>
      <c r="B302">
        <v>112</v>
      </c>
    </row>
    <row r="303" spans="1:2">
      <c r="A303" t="s">
        <v>135</v>
      </c>
      <c r="B303">
        <v>113</v>
      </c>
    </row>
    <row r="304" spans="1:2">
      <c r="A304" t="s">
        <v>2</v>
      </c>
      <c r="B304">
        <v>114</v>
      </c>
    </row>
    <row r="305" spans="1:2">
      <c r="A305" t="s">
        <v>134</v>
      </c>
      <c r="B305">
        <v>115</v>
      </c>
    </row>
    <row r="306" spans="1:2">
      <c r="A306" t="s">
        <v>2</v>
      </c>
      <c r="B306">
        <v>116</v>
      </c>
    </row>
    <row r="307" spans="1:2">
      <c r="A307" t="s">
        <v>16</v>
      </c>
      <c r="B307">
        <v>117</v>
      </c>
    </row>
    <row r="308" spans="1:2">
      <c r="A308" t="s">
        <v>136</v>
      </c>
      <c r="B308">
        <v>118</v>
      </c>
    </row>
    <row r="309" spans="1:2">
      <c r="A309" t="s">
        <v>16</v>
      </c>
      <c r="B309">
        <v>119</v>
      </c>
    </row>
    <row r="310" spans="1:2">
      <c r="A310" t="s">
        <v>32</v>
      </c>
      <c r="B310">
        <v>120</v>
      </c>
    </row>
    <row r="311" spans="1:2">
      <c r="A311" t="s">
        <v>2</v>
      </c>
      <c r="B311">
        <v>121</v>
      </c>
    </row>
    <row r="312" spans="1:2">
      <c r="A312" t="s">
        <v>32</v>
      </c>
      <c r="B312">
        <v>122</v>
      </c>
    </row>
    <row r="313" spans="1:2">
      <c r="A313" t="s">
        <v>182</v>
      </c>
      <c r="B313">
        <v>123</v>
      </c>
    </row>
    <row r="314" spans="1:2">
      <c r="A314" t="s">
        <v>134</v>
      </c>
      <c r="B314">
        <v>124</v>
      </c>
    </row>
    <row r="315" spans="1:2">
      <c r="A315" t="s">
        <v>32</v>
      </c>
      <c r="B315">
        <v>125</v>
      </c>
    </row>
    <row r="316" spans="1:2">
      <c r="A316" t="s">
        <v>135</v>
      </c>
      <c r="B316">
        <v>126</v>
      </c>
    </row>
    <row r="317" spans="1:2">
      <c r="A317" t="s">
        <v>200</v>
      </c>
      <c r="B317">
        <v>127</v>
      </c>
    </row>
    <row r="318" spans="1:2">
      <c r="A318" t="s">
        <v>227</v>
      </c>
      <c r="B318">
        <v>128</v>
      </c>
    </row>
    <row r="319" spans="1:2">
      <c r="A319" t="s">
        <v>182</v>
      </c>
      <c r="B319">
        <v>129</v>
      </c>
    </row>
    <row r="320" spans="1:2">
      <c r="A320" t="s">
        <v>134</v>
      </c>
      <c r="B320">
        <v>130</v>
      </c>
    </row>
    <row r="321" spans="1:2">
      <c r="A321" t="s">
        <v>135</v>
      </c>
      <c r="B321">
        <v>131</v>
      </c>
    </row>
    <row r="322" spans="1:2">
      <c r="A322" t="s">
        <v>136</v>
      </c>
      <c r="B322">
        <v>132</v>
      </c>
    </row>
    <row r="323" spans="1:2">
      <c r="A323" t="s">
        <v>16</v>
      </c>
      <c r="B323">
        <v>133</v>
      </c>
    </row>
    <row r="324" spans="1:2">
      <c r="A324" t="s">
        <v>32</v>
      </c>
      <c r="B324">
        <v>134</v>
      </c>
    </row>
    <row r="325" spans="1:2">
      <c r="A325" t="s">
        <v>3</v>
      </c>
      <c r="B325">
        <v>135</v>
      </c>
    </row>
    <row r="326" spans="1:2">
      <c r="A326" t="s">
        <v>2</v>
      </c>
      <c r="B326">
        <v>136</v>
      </c>
    </row>
    <row r="327" spans="1:2">
      <c r="A327" t="s">
        <v>209</v>
      </c>
      <c r="B327">
        <v>137</v>
      </c>
    </row>
    <row r="328" spans="1:2">
      <c r="A328" t="s">
        <v>189</v>
      </c>
      <c r="B328">
        <v>138</v>
      </c>
    </row>
    <row r="329" spans="1:2">
      <c r="A329" t="s">
        <v>16</v>
      </c>
      <c r="B329">
        <v>139</v>
      </c>
    </row>
    <row r="330" spans="1:2">
      <c r="A330" t="s">
        <v>32</v>
      </c>
      <c r="B330">
        <v>140</v>
      </c>
    </row>
    <row r="331" spans="1:2">
      <c r="A331" t="s">
        <v>136</v>
      </c>
      <c r="B331">
        <v>141</v>
      </c>
    </row>
    <row r="332" spans="1:2">
      <c r="A332" t="s">
        <v>135</v>
      </c>
      <c r="B332">
        <v>142</v>
      </c>
    </row>
    <row r="333" spans="1:2">
      <c r="A333" t="s">
        <v>189</v>
      </c>
      <c r="B333">
        <v>143</v>
      </c>
    </row>
    <row r="334" spans="1:2">
      <c r="A334" t="s">
        <v>209</v>
      </c>
      <c r="B334">
        <v>144</v>
      </c>
    </row>
    <row r="335" spans="1:2">
      <c r="A335" t="s">
        <v>182</v>
      </c>
      <c r="B335">
        <v>145</v>
      </c>
    </row>
    <row r="336" spans="1:2">
      <c r="A336" t="s">
        <v>134</v>
      </c>
      <c r="B336">
        <v>146</v>
      </c>
    </row>
    <row r="337" spans="1:2">
      <c r="A337" t="s">
        <v>136</v>
      </c>
      <c r="B337">
        <v>147</v>
      </c>
    </row>
  </sheetData>
  <sortState ref="E144:F152">
    <sortCondition ref="E144"/>
  </sortState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AF62"/>
  <sheetViews>
    <sheetView topLeftCell="U24" zoomScale="85" zoomScaleNormal="85" workbookViewId="0">
      <selection activeCell="AQ42" sqref="AQ42"/>
    </sheetView>
  </sheetViews>
  <sheetFormatPr defaultRowHeight="15"/>
  <cols>
    <col min="1" max="1" width="14" style="1" hidden="1" customWidth="1"/>
    <col min="2" max="2" width="14" style="1" customWidth="1"/>
    <col min="3" max="3" width="9.140625" style="1"/>
    <col min="4" max="4" width="12.7109375" style="1" bestFit="1" customWidth="1"/>
    <col min="5" max="5" width="12.7109375" style="1" customWidth="1"/>
    <col min="6" max="6" width="12.7109375" style="1" bestFit="1" customWidth="1"/>
    <col min="7" max="7" width="12.7109375" style="1" customWidth="1"/>
    <col min="8" max="8" width="12.7109375" style="1" bestFit="1" customWidth="1"/>
    <col min="9" max="9" width="12.7109375" style="1" customWidth="1"/>
    <col min="10" max="10" width="11.42578125" style="1" bestFit="1" customWidth="1"/>
    <col min="11" max="11" width="9.140625" hidden="1" customWidth="1"/>
    <col min="12" max="12" width="9.140625" style="1"/>
    <col min="13" max="13" width="9.140625" hidden="1" customWidth="1"/>
    <col min="14" max="14" width="9.140625" style="14" customWidth="1"/>
    <col min="15" max="16384" width="9.140625" style="1"/>
  </cols>
  <sheetData>
    <row r="1" spans="1:28">
      <c r="A1" s="24"/>
      <c r="B1" s="24"/>
      <c r="D1" s="110">
        <v>1</v>
      </c>
      <c r="E1" s="110"/>
      <c r="F1" s="110">
        <v>2</v>
      </c>
      <c r="G1" s="110"/>
      <c r="H1" s="110">
        <v>3</v>
      </c>
      <c r="I1" s="110"/>
      <c r="J1" s="110">
        <v>4</v>
      </c>
      <c r="K1" s="110"/>
      <c r="L1" s="110">
        <v>5</v>
      </c>
      <c r="M1" s="110"/>
    </row>
    <row r="2" spans="1:28" hidden="1">
      <c r="A2" s="24"/>
      <c r="B2" s="24"/>
      <c r="D2" s="18" t="s">
        <v>139</v>
      </c>
      <c r="E2" s="18" t="s">
        <v>140</v>
      </c>
      <c r="F2" s="2"/>
      <c r="G2" s="2"/>
      <c r="H2" s="2"/>
      <c r="I2" s="2"/>
      <c r="J2" s="2"/>
      <c r="L2" s="2"/>
    </row>
    <row r="3" spans="1:28">
      <c r="A3" s="24" t="s">
        <v>136</v>
      </c>
      <c r="B3" s="24" t="s">
        <v>136</v>
      </c>
      <c r="C3" s="6">
        <v>72</v>
      </c>
      <c r="D3" s="13" t="s">
        <v>34</v>
      </c>
      <c r="E3" s="19">
        <f>IF('fáze 2'!C2='fáze 2'!Z1, 1, 0)</f>
        <v>0</v>
      </c>
      <c r="F3" s="20" t="s">
        <v>34</v>
      </c>
      <c r="G3" s="19">
        <f t="shared" ref="G3:G34" si="0">IF(A3=F3,1,0)</f>
        <v>0</v>
      </c>
      <c r="H3" s="21" t="s">
        <v>70</v>
      </c>
      <c r="I3" s="19">
        <f t="shared" ref="I3:I34" si="1">IF(A3=H3,1,0)</f>
        <v>0</v>
      </c>
      <c r="J3" s="22" t="s">
        <v>101</v>
      </c>
      <c r="K3" s="19">
        <f t="shared" ref="K3:K34" si="2">IF($A3=J3,1,0)</f>
        <v>0</v>
      </c>
      <c r="L3" s="23" t="s">
        <v>124</v>
      </c>
      <c r="M3" s="6">
        <f>IF($A3=L3,1,0)</f>
        <v>0</v>
      </c>
      <c r="N3" s="15">
        <v>1</v>
      </c>
    </row>
    <row r="4" spans="1:28">
      <c r="A4" s="24" t="s">
        <v>136</v>
      </c>
      <c r="B4" s="24" t="s">
        <v>136</v>
      </c>
      <c r="C4" s="6">
        <v>73</v>
      </c>
      <c r="D4" s="13" t="s">
        <v>1</v>
      </c>
      <c r="E4" s="19">
        <f t="shared" ref="E4:E35" si="3">IF(A4=D4,1,0)</f>
        <v>0</v>
      </c>
      <c r="F4" s="20" t="s">
        <v>36</v>
      </c>
      <c r="G4" s="19">
        <f t="shared" si="0"/>
        <v>0</v>
      </c>
      <c r="H4" s="21" t="s">
        <v>71</v>
      </c>
      <c r="I4" s="19">
        <f t="shared" si="1"/>
        <v>0</v>
      </c>
      <c r="J4" s="22" t="s">
        <v>102</v>
      </c>
      <c r="K4" s="19">
        <f t="shared" si="2"/>
        <v>0</v>
      </c>
      <c r="L4" s="23" t="s">
        <v>125</v>
      </c>
      <c r="M4" s="6">
        <f>IF($A4=L4,1,0)</f>
        <v>0</v>
      </c>
      <c r="N4" s="15">
        <v>1</v>
      </c>
    </row>
    <row r="5" spans="1:28">
      <c r="A5" s="24" t="s">
        <v>136</v>
      </c>
      <c r="B5" s="24" t="s">
        <v>136</v>
      </c>
      <c r="C5" s="6">
        <v>78</v>
      </c>
      <c r="D5" s="13" t="s">
        <v>5</v>
      </c>
      <c r="E5" s="19">
        <f t="shared" si="3"/>
        <v>0</v>
      </c>
      <c r="F5" s="20" t="s">
        <v>40</v>
      </c>
      <c r="G5" s="19">
        <f t="shared" si="0"/>
        <v>0</v>
      </c>
      <c r="H5" s="21"/>
      <c r="I5" s="19">
        <f t="shared" si="1"/>
        <v>0</v>
      </c>
      <c r="J5" s="22" t="s">
        <v>53</v>
      </c>
      <c r="K5" s="19">
        <f t="shared" si="2"/>
        <v>0</v>
      </c>
      <c r="L5" s="23"/>
      <c r="M5" s="6">
        <f>IF($A5=L5,1,0)</f>
        <v>0</v>
      </c>
      <c r="N5" s="15">
        <v>1</v>
      </c>
    </row>
    <row r="6" spans="1:28">
      <c r="A6" s="24" t="s">
        <v>136</v>
      </c>
      <c r="B6" s="24" t="s">
        <v>136</v>
      </c>
      <c r="C6" s="6">
        <v>83</v>
      </c>
      <c r="D6" s="13" t="s">
        <v>9</v>
      </c>
      <c r="E6" s="19">
        <f t="shared" si="3"/>
        <v>0</v>
      </c>
      <c r="F6" s="20" t="s">
        <v>44</v>
      </c>
      <c r="G6" s="19">
        <f t="shared" si="0"/>
        <v>0</v>
      </c>
      <c r="H6" s="21"/>
      <c r="I6" s="19">
        <f t="shared" si="1"/>
        <v>0</v>
      </c>
      <c r="J6" s="22" t="s">
        <v>108</v>
      </c>
      <c r="K6" s="19">
        <f t="shared" si="2"/>
        <v>0</v>
      </c>
      <c r="L6" s="23" t="s">
        <v>127</v>
      </c>
      <c r="M6" s="6">
        <f>IF($A6=L6,1,0)</f>
        <v>0</v>
      </c>
      <c r="N6" s="15">
        <v>1</v>
      </c>
    </row>
    <row r="7" spans="1:28">
      <c r="A7" s="24" t="s">
        <v>136</v>
      </c>
      <c r="B7" s="24" t="s">
        <v>136</v>
      </c>
      <c r="C7" s="6">
        <v>84</v>
      </c>
      <c r="D7" s="13" t="s">
        <v>10</v>
      </c>
      <c r="E7" s="19">
        <f t="shared" si="3"/>
        <v>0</v>
      </c>
      <c r="F7" s="20" t="s">
        <v>10</v>
      </c>
      <c r="G7" s="19">
        <f t="shared" si="0"/>
        <v>0</v>
      </c>
      <c r="H7" s="21" t="s">
        <v>79</v>
      </c>
      <c r="I7" s="19">
        <f t="shared" si="1"/>
        <v>0</v>
      </c>
      <c r="J7" s="22" t="s">
        <v>109</v>
      </c>
      <c r="K7" s="19">
        <f t="shared" si="2"/>
        <v>0</v>
      </c>
      <c r="L7" s="23" t="s">
        <v>128</v>
      </c>
      <c r="M7" s="6">
        <f>IF($A7=L7,1,0)</f>
        <v>0</v>
      </c>
      <c r="N7" s="15">
        <v>1</v>
      </c>
      <c r="O7" s="1" t="s">
        <v>149</v>
      </c>
    </row>
    <row r="8" spans="1:28">
      <c r="A8" s="24" t="s">
        <v>136</v>
      </c>
      <c r="B8" s="24" t="s">
        <v>136</v>
      </c>
      <c r="C8" s="6">
        <v>89</v>
      </c>
      <c r="D8" s="13" t="s">
        <v>15</v>
      </c>
      <c r="E8" s="19">
        <f t="shared" si="3"/>
        <v>0</v>
      </c>
      <c r="F8" s="20" t="s">
        <v>32</v>
      </c>
      <c r="G8" s="19">
        <f t="shared" si="0"/>
        <v>0</v>
      </c>
      <c r="H8" s="21" t="s">
        <v>80</v>
      </c>
      <c r="I8" s="19">
        <f t="shared" si="1"/>
        <v>0</v>
      </c>
      <c r="J8" s="22" t="s">
        <v>110</v>
      </c>
      <c r="K8" s="19">
        <f t="shared" si="2"/>
        <v>0</v>
      </c>
      <c r="L8" s="23"/>
      <c r="M8" s="6">
        <f t="shared" ref="M8:M53" si="4">IF($A8=L8,1,0)</f>
        <v>0</v>
      </c>
      <c r="N8" s="15">
        <v>1</v>
      </c>
      <c r="O8" s="24"/>
      <c r="P8" s="26" t="s">
        <v>141</v>
      </c>
      <c r="Q8" s="26" t="s">
        <v>135</v>
      </c>
      <c r="R8" s="26" t="s">
        <v>134</v>
      </c>
      <c r="S8" s="26" t="s">
        <v>16</v>
      </c>
      <c r="T8" s="26" t="s">
        <v>136</v>
      </c>
      <c r="U8" s="26" t="s">
        <v>32</v>
      </c>
      <c r="V8" s="26" t="s">
        <v>2</v>
      </c>
      <c r="W8" s="1" t="s">
        <v>168</v>
      </c>
      <c r="AA8" s="90" t="s">
        <v>142</v>
      </c>
    </row>
    <row r="9" spans="1:28">
      <c r="A9" s="24" t="s">
        <v>136</v>
      </c>
      <c r="B9" s="24" t="s">
        <v>136</v>
      </c>
      <c r="C9" s="6">
        <v>105</v>
      </c>
      <c r="D9" s="13" t="s">
        <v>4</v>
      </c>
      <c r="E9" s="19">
        <f t="shared" si="3"/>
        <v>0</v>
      </c>
      <c r="F9" s="20" t="s">
        <v>58</v>
      </c>
      <c r="G9" s="19">
        <f t="shared" si="0"/>
        <v>0</v>
      </c>
      <c r="H9" s="21" t="s">
        <v>92</v>
      </c>
      <c r="I9" s="19">
        <f t="shared" si="1"/>
        <v>0</v>
      </c>
      <c r="J9" s="22" t="s">
        <v>116</v>
      </c>
      <c r="K9" s="19">
        <f t="shared" si="2"/>
        <v>0</v>
      </c>
      <c r="L9" s="23" t="s">
        <v>58</v>
      </c>
      <c r="M9" s="6">
        <f t="shared" si="4"/>
        <v>0</v>
      </c>
      <c r="N9" s="15">
        <v>1</v>
      </c>
      <c r="O9" s="24" t="s">
        <v>141</v>
      </c>
      <c r="P9" s="40">
        <f>COUNTIFS($D21:$M23,P8)</f>
        <v>6</v>
      </c>
      <c r="Q9" s="40">
        <f>COUNTIFS($D21:$M23,Q8)</f>
        <v>0</v>
      </c>
      <c r="R9" s="40">
        <f t="shared" ref="R9:V9" si="5">COUNTIFS($D21:$M23,R8)</f>
        <v>0</v>
      </c>
      <c r="S9" s="40">
        <f>COUNTIFS($D21:$M23,S8)</f>
        <v>0</v>
      </c>
      <c r="T9" s="40">
        <f t="shared" si="5"/>
        <v>0</v>
      </c>
      <c r="U9" s="40">
        <f t="shared" si="5"/>
        <v>0</v>
      </c>
      <c r="V9" s="40">
        <f t="shared" si="5"/>
        <v>0</v>
      </c>
      <c r="W9" s="1">
        <f>SUM(P9:V9)</f>
        <v>6</v>
      </c>
      <c r="X9" s="40">
        <f>COUNT($D21:$M23)</f>
        <v>15</v>
      </c>
      <c r="AA9" s="1" t="s">
        <v>141</v>
      </c>
      <c r="AB9" s="100">
        <v>2.5531914893617018</v>
      </c>
    </row>
    <row r="10" spans="1:28">
      <c r="A10" s="24" t="s">
        <v>136</v>
      </c>
      <c r="B10" s="24" t="s">
        <v>136</v>
      </c>
      <c r="C10" s="6">
        <v>118</v>
      </c>
      <c r="D10" s="13" t="s">
        <v>30</v>
      </c>
      <c r="E10" s="19">
        <f t="shared" si="3"/>
        <v>0</v>
      </c>
      <c r="F10" s="20" t="s">
        <v>43</v>
      </c>
      <c r="G10" s="19">
        <f t="shared" si="0"/>
        <v>0</v>
      </c>
      <c r="H10" s="21" t="s">
        <v>30</v>
      </c>
      <c r="I10" s="19">
        <f t="shared" si="1"/>
        <v>0</v>
      </c>
      <c r="J10" s="22" t="s">
        <v>123</v>
      </c>
      <c r="K10" s="19">
        <f t="shared" si="2"/>
        <v>0</v>
      </c>
      <c r="L10" s="23" t="s">
        <v>123</v>
      </c>
      <c r="M10" s="6">
        <f t="shared" si="4"/>
        <v>0</v>
      </c>
      <c r="N10" s="15">
        <v>1</v>
      </c>
      <c r="O10" s="24" t="s">
        <v>135</v>
      </c>
      <c r="P10" s="40">
        <f>COUNTIFS($C29:$L36,P8)</f>
        <v>1</v>
      </c>
      <c r="Q10" s="40">
        <f t="shared" ref="Q10:V10" si="6">COUNTIFS($C29:$L36,Q8)</f>
        <v>0</v>
      </c>
      <c r="R10" s="40">
        <f t="shared" si="6"/>
        <v>0</v>
      </c>
      <c r="S10" s="40">
        <f t="shared" si="6"/>
        <v>2</v>
      </c>
      <c r="T10" s="40">
        <f t="shared" si="6"/>
        <v>0</v>
      </c>
      <c r="U10" s="40">
        <f t="shared" si="6"/>
        <v>0</v>
      </c>
      <c r="V10" s="40">
        <f t="shared" si="6"/>
        <v>0</v>
      </c>
      <c r="W10" s="1">
        <f t="shared" ref="W10:W15" si="7">SUM(P10:V10)</f>
        <v>3</v>
      </c>
      <c r="X10" s="40">
        <f>COUNT($C29:$L36)</f>
        <v>40</v>
      </c>
      <c r="AA10" s="1" t="s">
        <v>135</v>
      </c>
      <c r="AB10" s="100">
        <v>0</v>
      </c>
    </row>
    <row r="11" spans="1:28">
      <c r="A11" s="24" t="s">
        <v>2</v>
      </c>
      <c r="B11" s="24" t="s">
        <v>2</v>
      </c>
      <c r="C11" s="8">
        <v>81</v>
      </c>
      <c r="D11" s="13" t="s">
        <v>8</v>
      </c>
      <c r="E11" s="19">
        <f t="shared" si="3"/>
        <v>0</v>
      </c>
      <c r="F11" s="20" t="s">
        <v>43</v>
      </c>
      <c r="G11" s="19">
        <f t="shared" si="0"/>
        <v>0</v>
      </c>
      <c r="H11" s="21" t="s">
        <v>78</v>
      </c>
      <c r="I11" s="19">
        <f t="shared" si="1"/>
        <v>0</v>
      </c>
      <c r="J11" s="22" t="s">
        <v>78</v>
      </c>
      <c r="K11" s="19">
        <f t="shared" si="2"/>
        <v>0</v>
      </c>
      <c r="L11" s="23"/>
      <c r="M11" s="6">
        <f t="shared" si="4"/>
        <v>0</v>
      </c>
      <c r="N11" s="15">
        <v>1</v>
      </c>
      <c r="O11" s="24" t="s">
        <v>134</v>
      </c>
      <c r="P11" s="40">
        <f>COUNTIFS($C47:$L54,P8)</f>
        <v>5</v>
      </c>
      <c r="Q11" s="40">
        <f t="shared" ref="Q11:V11" si="8">COUNTIFS($C47:$L54,Q8)</f>
        <v>0</v>
      </c>
      <c r="R11" s="40">
        <f>COUNTIFS($C47:$L54,R8)</f>
        <v>0</v>
      </c>
      <c r="S11" s="40">
        <f>COUNTIFS($C47:$L54,S8)</f>
        <v>1</v>
      </c>
      <c r="T11" s="40">
        <f t="shared" si="8"/>
        <v>0</v>
      </c>
      <c r="U11" s="40">
        <f t="shared" si="8"/>
        <v>0</v>
      </c>
      <c r="V11" s="40">
        <f t="shared" si="8"/>
        <v>2</v>
      </c>
      <c r="W11" s="1">
        <f t="shared" si="7"/>
        <v>8</v>
      </c>
      <c r="X11" s="40">
        <f>COUNT($C47:$L54)</f>
        <v>39</v>
      </c>
      <c r="AA11" s="1" t="s">
        <v>134</v>
      </c>
      <c r="AB11" s="100">
        <v>0</v>
      </c>
    </row>
    <row r="12" spans="1:28">
      <c r="A12" s="24" t="s">
        <v>2</v>
      </c>
      <c r="B12" s="24" t="s">
        <v>2</v>
      </c>
      <c r="C12" s="8">
        <v>82</v>
      </c>
      <c r="D12" s="13" t="s">
        <v>7</v>
      </c>
      <c r="E12" s="19">
        <f t="shared" si="3"/>
        <v>0</v>
      </c>
      <c r="F12" s="20" t="s">
        <v>32</v>
      </c>
      <c r="G12" s="19">
        <f t="shared" si="0"/>
        <v>0</v>
      </c>
      <c r="H12" s="21" t="s">
        <v>32</v>
      </c>
      <c r="I12" s="19">
        <f t="shared" si="1"/>
        <v>0</v>
      </c>
      <c r="J12" s="22" t="s">
        <v>2</v>
      </c>
      <c r="K12" s="19">
        <f t="shared" si="2"/>
        <v>1</v>
      </c>
      <c r="L12" s="23" t="s">
        <v>2</v>
      </c>
      <c r="M12" s="6">
        <f t="shared" si="4"/>
        <v>1</v>
      </c>
      <c r="N12" s="15">
        <v>1</v>
      </c>
      <c r="O12" s="24" t="s">
        <v>16</v>
      </c>
      <c r="P12" s="40">
        <f>COUNTIFS($D37:$L46,P8)</f>
        <v>1</v>
      </c>
      <c r="Q12" s="40">
        <f t="shared" ref="Q12:U12" si="9">COUNTIFS($D37:$L46,Q8)</f>
        <v>0</v>
      </c>
      <c r="R12" s="40">
        <f t="shared" si="9"/>
        <v>0</v>
      </c>
      <c r="S12" s="40">
        <f t="shared" si="9"/>
        <v>9</v>
      </c>
      <c r="T12" s="40">
        <f>COUNTIFS($D37:$L46,T8)</f>
        <v>0</v>
      </c>
      <c r="U12" s="40">
        <f t="shared" si="9"/>
        <v>0</v>
      </c>
      <c r="V12" s="40">
        <f>COUNTIFS($D37:$L46,V8)</f>
        <v>0</v>
      </c>
      <c r="W12" s="1">
        <f t="shared" si="7"/>
        <v>10</v>
      </c>
      <c r="X12" s="40">
        <f>COUNT(L37:T46)</f>
        <v>45</v>
      </c>
      <c r="AA12" s="1" t="s">
        <v>16</v>
      </c>
      <c r="AB12" s="100">
        <v>3.8297872340425529</v>
      </c>
    </row>
    <row r="13" spans="1:28">
      <c r="A13" s="24" t="s">
        <v>2</v>
      </c>
      <c r="B13" s="24" t="s">
        <v>2</v>
      </c>
      <c r="C13" s="8">
        <v>85</v>
      </c>
      <c r="D13" s="13" t="s">
        <v>11</v>
      </c>
      <c r="E13" s="19">
        <f t="shared" si="3"/>
        <v>0</v>
      </c>
      <c r="F13" s="20" t="s">
        <v>45</v>
      </c>
      <c r="G13" s="19">
        <f t="shared" si="0"/>
        <v>0</v>
      </c>
      <c r="H13" s="21" t="s">
        <v>11</v>
      </c>
      <c r="I13" s="19">
        <f t="shared" si="1"/>
        <v>0</v>
      </c>
      <c r="J13" s="22" t="s">
        <v>11</v>
      </c>
      <c r="K13" s="19">
        <f t="shared" si="2"/>
        <v>0</v>
      </c>
      <c r="L13" s="23" t="s">
        <v>11</v>
      </c>
      <c r="M13" s="6">
        <f t="shared" si="4"/>
        <v>0</v>
      </c>
      <c r="N13" s="15">
        <v>1</v>
      </c>
      <c r="O13" s="24" t="s">
        <v>136</v>
      </c>
      <c r="P13" s="40">
        <f>COUNTIFS($D3:$L10,P8)</f>
        <v>0</v>
      </c>
      <c r="Q13" s="40">
        <f t="shared" ref="Q13:U13" si="10">COUNTIFS($D3:$L10,Q8)</f>
        <v>0</v>
      </c>
      <c r="R13" s="40">
        <f t="shared" si="10"/>
        <v>0</v>
      </c>
      <c r="S13" s="40">
        <f t="shared" si="10"/>
        <v>0</v>
      </c>
      <c r="T13" s="40">
        <f t="shared" si="10"/>
        <v>0</v>
      </c>
      <c r="U13" s="40">
        <f t="shared" si="10"/>
        <v>1</v>
      </c>
      <c r="V13" s="40">
        <f>COUNTIFS($D3:$L10,V8)</f>
        <v>0</v>
      </c>
      <c r="W13" s="1">
        <f t="shared" si="7"/>
        <v>1</v>
      </c>
      <c r="X13" s="40">
        <f>COUNT(D3:L10)</f>
        <v>32</v>
      </c>
      <c r="AA13" s="1" t="s">
        <v>136</v>
      </c>
      <c r="AB13" s="100">
        <v>0</v>
      </c>
    </row>
    <row r="14" spans="1:28">
      <c r="A14" s="24" t="s">
        <v>2</v>
      </c>
      <c r="B14" s="24" t="s">
        <v>2</v>
      </c>
      <c r="C14" s="8">
        <v>87</v>
      </c>
      <c r="D14" s="13" t="s">
        <v>13</v>
      </c>
      <c r="E14" s="19">
        <f t="shared" si="3"/>
        <v>0</v>
      </c>
      <c r="F14" s="20" t="s">
        <v>13</v>
      </c>
      <c r="G14" s="19">
        <f t="shared" si="0"/>
        <v>0</v>
      </c>
      <c r="H14" s="21" t="s">
        <v>13</v>
      </c>
      <c r="I14" s="19">
        <f t="shared" si="1"/>
        <v>0</v>
      </c>
      <c r="J14" s="22" t="s">
        <v>13</v>
      </c>
      <c r="K14" s="19">
        <f t="shared" si="2"/>
        <v>0</v>
      </c>
      <c r="L14" s="23" t="s">
        <v>13</v>
      </c>
      <c r="M14" s="6">
        <f t="shared" si="4"/>
        <v>0</v>
      </c>
      <c r="N14" s="15">
        <v>1</v>
      </c>
      <c r="O14" s="24" t="s">
        <v>32</v>
      </c>
      <c r="P14" s="40">
        <f>COUNTIFS($C24:$M28,P8)</f>
        <v>0</v>
      </c>
      <c r="Q14" s="40">
        <f t="shared" ref="Q14:X14" si="11">COUNTIFS($C24:$M28,Q8)</f>
        <v>0</v>
      </c>
      <c r="R14" s="40">
        <f t="shared" si="11"/>
        <v>0</v>
      </c>
      <c r="S14" s="40">
        <f t="shared" si="11"/>
        <v>0</v>
      </c>
      <c r="T14" s="40">
        <f t="shared" si="11"/>
        <v>0</v>
      </c>
      <c r="U14" s="40">
        <f t="shared" si="11"/>
        <v>0</v>
      </c>
      <c r="V14" s="40">
        <f t="shared" si="11"/>
        <v>1</v>
      </c>
      <c r="W14" s="1">
        <f t="shared" si="7"/>
        <v>1</v>
      </c>
      <c r="X14" s="40">
        <f t="shared" si="11"/>
        <v>25</v>
      </c>
      <c r="AA14" s="1" t="s">
        <v>32</v>
      </c>
      <c r="AB14" s="100">
        <v>0</v>
      </c>
    </row>
    <row r="15" spans="1:28">
      <c r="A15" s="24" t="s">
        <v>2</v>
      </c>
      <c r="B15" s="24" t="s">
        <v>2</v>
      </c>
      <c r="C15" s="8">
        <v>92</v>
      </c>
      <c r="D15" s="13" t="s">
        <v>17</v>
      </c>
      <c r="E15" s="19">
        <f t="shared" si="3"/>
        <v>0</v>
      </c>
      <c r="F15" s="20" t="s">
        <v>46</v>
      </c>
      <c r="G15" s="19">
        <f t="shared" si="0"/>
        <v>0</v>
      </c>
      <c r="H15" s="21" t="s">
        <v>82</v>
      </c>
      <c r="I15" s="19">
        <f t="shared" si="1"/>
        <v>0</v>
      </c>
      <c r="J15" s="22" t="s">
        <v>53</v>
      </c>
      <c r="K15" s="19">
        <f t="shared" si="2"/>
        <v>0</v>
      </c>
      <c r="L15" s="23" t="s">
        <v>97</v>
      </c>
      <c r="M15" s="6">
        <f t="shared" si="4"/>
        <v>0</v>
      </c>
      <c r="N15" s="15">
        <v>1</v>
      </c>
      <c r="O15" s="24" t="s">
        <v>2</v>
      </c>
      <c r="P15" s="40">
        <f>COUNTIFS($D11:$L20,P8)</f>
        <v>0</v>
      </c>
      <c r="Q15" s="40">
        <f t="shared" ref="Q15:X15" si="12">COUNTIFS($D11:$L20,Q8)</f>
        <v>0</v>
      </c>
      <c r="R15" s="40">
        <f t="shared" si="12"/>
        <v>0</v>
      </c>
      <c r="S15" s="40">
        <f>COUNTIFS($D11:$L20,S8)</f>
        <v>0</v>
      </c>
      <c r="T15" s="40">
        <f t="shared" si="12"/>
        <v>0</v>
      </c>
      <c r="U15" s="40">
        <f t="shared" si="12"/>
        <v>5</v>
      </c>
      <c r="V15" s="40">
        <f>COUNTIFS($D11:$L20,V8)</f>
        <v>2</v>
      </c>
      <c r="W15" s="1">
        <f t="shared" si="7"/>
        <v>7</v>
      </c>
      <c r="X15" s="40">
        <f t="shared" si="12"/>
        <v>39</v>
      </c>
      <c r="AA15" s="1" t="s">
        <v>2</v>
      </c>
      <c r="AB15" s="100">
        <v>0.85106382978723405</v>
      </c>
    </row>
    <row r="16" spans="1:28">
      <c r="A16" s="24" t="s">
        <v>2</v>
      </c>
      <c r="B16" s="24" t="s">
        <v>2</v>
      </c>
      <c r="C16" s="8">
        <v>95</v>
      </c>
      <c r="D16" s="13" t="s">
        <v>19</v>
      </c>
      <c r="E16" s="19">
        <f t="shared" si="3"/>
        <v>0</v>
      </c>
      <c r="F16" s="20" t="s">
        <v>49</v>
      </c>
      <c r="G16" s="19">
        <f t="shared" si="0"/>
        <v>0</v>
      </c>
      <c r="H16" s="21" t="s">
        <v>81</v>
      </c>
      <c r="I16" s="19">
        <f t="shared" si="1"/>
        <v>0</v>
      </c>
      <c r="J16" s="22" t="s">
        <v>113</v>
      </c>
      <c r="K16" s="19">
        <f t="shared" si="2"/>
        <v>0</v>
      </c>
      <c r="L16" s="23" t="s">
        <v>113</v>
      </c>
      <c r="M16" s="6">
        <f t="shared" si="4"/>
        <v>0</v>
      </c>
      <c r="N16" s="15">
        <v>1</v>
      </c>
      <c r="P16" s="1">
        <f>SUM(P9:P15)</f>
        <v>13</v>
      </c>
      <c r="Q16" s="1">
        <f t="shared" ref="Q16:V16" si="13">SUM(Q9:Q15)</f>
        <v>0</v>
      </c>
      <c r="R16" s="1">
        <f t="shared" si="13"/>
        <v>0</v>
      </c>
      <c r="S16" s="1">
        <f t="shared" si="13"/>
        <v>12</v>
      </c>
      <c r="T16" s="1">
        <f t="shared" si="13"/>
        <v>0</v>
      </c>
      <c r="U16" s="1">
        <f t="shared" si="13"/>
        <v>6</v>
      </c>
      <c r="V16" s="1">
        <f t="shared" si="13"/>
        <v>5</v>
      </c>
      <c r="W16" s="1">
        <f>SUM(W9:W15)</f>
        <v>36</v>
      </c>
      <c r="X16" s="1">
        <f>SUM(X9:X15)</f>
        <v>235</v>
      </c>
    </row>
    <row r="17" spans="1:32">
      <c r="A17" s="24" t="s">
        <v>2</v>
      </c>
      <c r="B17" s="24" t="s">
        <v>2</v>
      </c>
      <c r="C17" s="8">
        <v>99</v>
      </c>
      <c r="D17" s="13" t="s">
        <v>22</v>
      </c>
      <c r="E17" s="19">
        <f t="shared" si="3"/>
        <v>0</v>
      </c>
      <c r="F17" s="20" t="s">
        <v>52</v>
      </c>
      <c r="G17" s="19">
        <f t="shared" si="0"/>
        <v>0</v>
      </c>
      <c r="H17" s="21" t="s">
        <v>88</v>
      </c>
      <c r="I17" s="19">
        <f t="shared" si="1"/>
        <v>0</v>
      </c>
      <c r="J17" s="22" t="s">
        <v>52</v>
      </c>
      <c r="K17" s="19">
        <f t="shared" si="2"/>
        <v>0</v>
      </c>
      <c r="L17" s="23" t="s">
        <v>131</v>
      </c>
      <c r="M17" s="6">
        <f t="shared" si="4"/>
        <v>0</v>
      </c>
      <c r="N17" s="15">
        <v>1</v>
      </c>
    </row>
    <row r="18" spans="1:32">
      <c r="A18" s="24" t="s">
        <v>2</v>
      </c>
      <c r="B18" s="24" t="s">
        <v>2</v>
      </c>
      <c r="C18" s="8">
        <v>114</v>
      </c>
      <c r="D18" s="13" t="s">
        <v>5</v>
      </c>
      <c r="E18" s="19">
        <f t="shared" si="3"/>
        <v>0</v>
      </c>
      <c r="F18" s="20" t="s">
        <v>32</v>
      </c>
      <c r="G18" s="19">
        <f t="shared" si="0"/>
        <v>0</v>
      </c>
      <c r="H18" s="21" t="s">
        <v>97</v>
      </c>
      <c r="I18" s="19">
        <f t="shared" si="1"/>
        <v>0</v>
      </c>
      <c r="J18" s="22" t="s">
        <v>97</v>
      </c>
      <c r="K18" s="19">
        <f t="shared" si="2"/>
        <v>0</v>
      </c>
      <c r="L18" s="23" t="s">
        <v>32</v>
      </c>
      <c r="M18" s="6">
        <f t="shared" si="4"/>
        <v>0</v>
      </c>
      <c r="N18" s="15">
        <v>1</v>
      </c>
    </row>
    <row r="19" spans="1:32">
      <c r="A19" s="24" t="s">
        <v>2</v>
      </c>
      <c r="B19" s="24" t="s">
        <v>2</v>
      </c>
      <c r="C19" s="8">
        <v>116</v>
      </c>
      <c r="D19" s="13" t="s">
        <v>29</v>
      </c>
      <c r="E19" s="19">
        <f t="shared" si="3"/>
        <v>0</v>
      </c>
      <c r="F19" s="20" t="s">
        <v>65</v>
      </c>
      <c r="G19" s="19">
        <f t="shared" si="0"/>
        <v>0</v>
      </c>
      <c r="H19" s="21" t="s">
        <v>98</v>
      </c>
      <c r="I19" s="19">
        <f t="shared" si="1"/>
        <v>0</v>
      </c>
      <c r="J19" s="22" t="s">
        <v>53</v>
      </c>
      <c r="K19" s="19">
        <f t="shared" si="2"/>
        <v>0</v>
      </c>
      <c r="L19" s="23" t="s">
        <v>53</v>
      </c>
      <c r="M19" s="6">
        <f t="shared" si="4"/>
        <v>0</v>
      </c>
      <c r="N19" s="15">
        <v>1</v>
      </c>
      <c r="O19" s="1" t="s">
        <v>170</v>
      </c>
      <c r="Y19" s="1" t="s">
        <v>170</v>
      </c>
    </row>
    <row r="20" spans="1:32">
      <c r="A20" s="24" t="s">
        <v>2</v>
      </c>
      <c r="B20" s="24" t="s">
        <v>2</v>
      </c>
      <c r="C20" s="8">
        <v>121</v>
      </c>
      <c r="D20" s="13" t="s">
        <v>32</v>
      </c>
      <c r="E20" s="19">
        <f t="shared" si="3"/>
        <v>0</v>
      </c>
      <c r="F20" s="20" t="s">
        <v>68</v>
      </c>
      <c r="G20" s="19">
        <f t="shared" si="0"/>
        <v>0</v>
      </c>
      <c r="H20" s="21" t="s">
        <v>100</v>
      </c>
      <c r="I20" s="19">
        <f t="shared" si="1"/>
        <v>0</v>
      </c>
      <c r="J20" s="22" t="s">
        <v>68</v>
      </c>
      <c r="K20" s="19">
        <f t="shared" si="2"/>
        <v>0</v>
      </c>
      <c r="L20" s="23" t="s">
        <v>68</v>
      </c>
      <c r="M20" s="6">
        <f t="shared" si="4"/>
        <v>0</v>
      </c>
      <c r="N20" s="15">
        <v>1</v>
      </c>
      <c r="P20" s="1" t="s">
        <v>141</v>
      </c>
      <c r="Q20" s="1" t="s">
        <v>135</v>
      </c>
      <c r="R20" s="1" t="s">
        <v>134</v>
      </c>
      <c r="S20" s="1" t="s">
        <v>16</v>
      </c>
      <c r="T20" s="1" t="s">
        <v>136</v>
      </c>
      <c r="U20" s="1" t="s">
        <v>32</v>
      </c>
      <c r="V20" s="1" t="s">
        <v>2</v>
      </c>
      <c r="Y20" s="1" t="s">
        <v>141</v>
      </c>
      <c r="Z20" s="1" t="s">
        <v>135</v>
      </c>
      <c r="AA20" s="1" t="s">
        <v>134</v>
      </c>
      <c r="AB20" s="1" t="s">
        <v>16</v>
      </c>
      <c r="AC20" s="1" t="s">
        <v>136</v>
      </c>
      <c r="AD20" s="1" t="s">
        <v>32</v>
      </c>
      <c r="AE20" s="1" t="s">
        <v>2</v>
      </c>
      <c r="AF20" s="1" t="s">
        <v>245</v>
      </c>
    </row>
    <row r="21" spans="1:32">
      <c r="A21" s="24" t="s">
        <v>3</v>
      </c>
      <c r="B21" s="24" t="s">
        <v>3</v>
      </c>
      <c r="C21" s="7">
        <v>75</v>
      </c>
      <c r="D21" s="13" t="s">
        <v>3</v>
      </c>
      <c r="E21" s="19">
        <f t="shared" si="3"/>
        <v>1</v>
      </c>
      <c r="F21" s="20" t="s">
        <v>37</v>
      </c>
      <c r="G21" s="19">
        <f t="shared" si="0"/>
        <v>0</v>
      </c>
      <c r="H21" s="21" t="s">
        <v>73</v>
      </c>
      <c r="I21" s="19">
        <f t="shared" si="1"/>
        <v>0</v>
      </c>
      <c r="J21" s="22" t="s">
        <v>104</v>
      </c>
      <c r="K21" s="19">
        <f t="shared" si="2"/>
        <v>0</v>
      </c>
      <c r="L21" s="23" t="s">
        <v>37</v>
      </c>
      <c r="M21" s="6">
        <f t="shared" si="4"/>
        <v>0</v>
      </c>
      <c r="N21" s="15">
        <v>1</v>
      </c>
      <c r="O21" s="24" t="s">
        <v>141</v>
      </c>
      <c r="P21" s="40">
        <f t="shared" ref="P21:P27" si="14">P9/($X9/100)</f>
        <v>40</v>
      </c>
      <c r="Q21" s="40">
        <f t="shared" ref="Q21:V21" si="15">Q9/($X9/100)</f>
        <v>0</v>
      </c>
      <c r="R21" s="40">
        <f t="shared" si="15"/>
        <v>0</v>
      </c>
      <c r="S21" s="40">
        <f t="shared" si="15"/>
        <v>0</v>
      </c>
      <c r="T21" s="40">
        <f t="shared" si="15"/>
        <v>0</v>
      </c>
      <c r="U21" s="40">
        <f t="shared" si="15"/>
        <v>0</v>
      </c>
      <c r="V21" s="40">
        <f t="shared" si="15"/>
        <v>0</v>
      </c>
      <c r="X21" s="24" t="s">
        <v>141</v>
      </c>
      <c r="Y21" s="101">
        <f t="shared" ref="Y21:Y27" si="16">P9/($X$16/100)</f>
        <v>2.5531914893617018</v>
      </c>
      <c r="Z21" s="101">
        <f t="shared" ref="Z21:AF21" si="17">Q9/($X$16/100)</f>
        <v>0</v>
      </c>
      <c r="AA21" s="101">
        <f t="shared" si="17"/>
        <v>0</v>
      </c>
      <c r="AB21" s="101">
        <f t="shared" si="17"/>
        <v>0</v>
      </c>
      <c r="AC21" s="101">
        <f t="shared" si="17"/>
        <v>0</v>
      </c>
      <c r="AD21" s="101">
        <f t="shared" si="17"/>
        <v>0</v>
      </c>
      <c r="AE21" s="101">
        <f t="shared" si="17"/>
        <v>0</v>
      </c>
      <c r="AF21" s="101">
        <f>100-SUM(Y21:AE21)</f>
        <v>97.446808510638292</v>
      </c>
    </row>
    <row r="22" spans="1:32">
      <c r="A22" s="24" t="s">
        <v>3</v>
      </c>
      <c r="B22" s="24" t="s">
        <v>3</v>
      </c>
      <c r="C22" s="7">
        <v>108</v>
      </c>
      <c r="D22" s="13" t="s">
        <v>3</v>
      </c>
      <c r="E22" s="19">
        <f t="shared" si="3"/>
        <v>1</v>
      </c>
      <c r="F22" s="20" t="s">
        <v>60</v>
      </c>
      <c r="G22" s="19">
        <f t="shared" si="0"/>
        <v>0</v>
      </c>
      <c r="H22" s="21" t="s">
        <v>3</v>
      </c>
      <c r="I22" s="19">
        <f t="shared" si="1"/>
        <v>1</v>
      </c>
      <c r="J22" s="22" t="s">
        <v>118</v>
      </c>
      <c r="K22" s="19">
        <f t="shared" si="2"/>
        <v>0</v>
      </c>
      <c r="L22" s="23"/>
      <c r="M22" s="6">
        <f t="shared" si="4"/>
        <v>0</v>
      </c>
      <c r="N22" s="15">
        <v>1</v>
      </c>
      <c r="O22" s="24" t="s">
        <v>135</v>
      </c>
      <c r="P22" s="40">
        <f t="shared" si="14"/>
        <v>2.5</v>
      </c>
      <c r="Q22" s="40">
        <f t="shared" ref="Q22:V22" si="18">Q10/($X10/100)</f>
        <v>0</v>
      </c>
      <c r="R22" s="40">
        <f t="shared" si="18"/>
        <v>0</v>
      </c>
      <c r="S22" s="40">
        <f t="shared" si="18"/>
        <v>5</v>
      </c>
      <c r="T22" s="40">
        <f t="shared" si="18"/>
        <v>0</v>
      </c>
      <c r="U22" s="40">
        <f t="shared" si="18"/>
        <v>0</v>
      </c>
      <c r="V22" s="40">
        <f t="shared" si="18"/>
        <v>0</v>
      </c>
      <c r="X22" s="24" t="s">
        <v>135</v>
      </c>
      <c r="Y22" s="101">
        <f t="shared" si="16"/>
        <v>0.42553191489361702</v>
      </c>
      <c r="Z22" s="101">
        <f t="shared" ref="Z22:AF22" si="19">Q10/($X$16/100)</f>
        <v>0</v>
      </c>
      <c r="AA22" s="101">
        <f t="shared" si="19"/>
        <v>0</v>
      </c>
      <c r="AB22" s="101">
        <f t="shared" si="19"/>
        <v>0.85106382978723405</v>
      </c>
      <c r="AC22" s="101">
        <f t="shared" si="19"/>
        <v>0</v>
      </c>
      <c r="AD22" s="101">
        <f t="shared" si="19"/>
        <v>0</v>
      </c>
      <c r="AE22" s="101">
        <f t="shared" si="19"/>
        <v>0</v>
      </c>
      <c r="AF22" s="101">
        <f t="shared" ref="AF22:AF27" si="20">100-SUM(Y22:AE22)</f>
        <v>98.723404255319153</v>
      </c>
    </row>
    <row r="23" spans="1:32">
      <c r="A23" s="24" t="s">
        <v>3</v>
      </c>
      <c r="B23" s="24" t="s">
        <v>3</v>
      </c>
      <c r="C23" s="7">
        <v>110</v>
      </c>
      <c r="D23" s="13" t="s">
        <v>3</v>
      </c>
      <c r="E23" s="19">
        <f t="shared" si="3"/>
        <v>1</v>
      </c>
      <c r="F23" s="20" t="s">
        <v>3</v>
      </c>
      <c r="G23" s="19">
        <f t="shared" si="0"/>
        <v>1</v>
      </c>
      <c r="H23" s="21" t="s">
        <v>73</v>
      </c>
      <c r="I23" s="19">
        <f t="shared" si="1"/>
        <v>0</v>
      </c>
      <c r="J23" s="22" t="s">
        <v>3</v>
      </c>
      <c r="K23" s="19">
        <f t="shared" si="2"/>
        <v>1</v>
      </c>
      <c r="L23" s="23"/>
      <c r="M23" s="6">
        <f t="shared" si="4"/>
        <v>0</v>
      </c>
      <c r="N23" s="15">
        <v>1</v>
      </c>
      <c r="O23" s="24" t="s">
        <v>134</v>
      </c>
      <c r="P23" s="40">
        <f t="shared" si="14"/>
        <v>12.820512820512819</v>
      </c>
      <c r="Q23" s="40">
        <f t="shared" ref="Q23:V23" si="21">Q11/($X11/100)</f>
        <v>0</v>
      </c>
      <c r="R23" s="40">
        <f t="shared" si="21"/>
        <v>0</v>
      </c>
      <c r="S23" s="40">
        <f t="shared" si="21"/>
        <v>2.5641025641025639</v>
      </c>
      <c r="T23" s="40">
        <f t="shared" si="21"/>
        <v>0</v>
      </c>
      <c r="U23" s="40">
        <f t="shared" si="21"/>
        <v>0</v>
      </c>
      <c r="V23" s="40">
        <f t="shared" si="21"/>
        <v>5.1282051282051277</v>
      </c>
      <c r="X23" s="24" t="s">
        <v>134</v>
      </c>
      <c r="Y23" s="101">
        <f t="shared" si="16"/>
        <v>2.1276595744680851</v>
      </c>
      <c r="Z23" s="101">
        <f t="shared" ref="Z23:AF23" si="22">Q11/($X$16/100)</f>
        <v>0</v>
      </c>
      <c r="AA23" s="101">
        <f t="shared" si="22"/>
        <v>0</v>
      </c>
      <c r="AB23" s="101">
        <f t="shared" si="22"/>
        <v>0.42553191489361702</v>
      </c>
      <c r="AC23" s="101">
        <f t="shared" si="22"/>
        <v>0</v>
      </c>
      <c r="AD23" s="101">
        <f t="shared" si="22"/>
        <v>0</v>
      </c>
      <c r="AE23" s="101">
        <f t="shared" si="22"/>
        <v>0.85106382978723405</v>
      </c>
      <c r="AF23" s="101">
        <f t="shared" si="20"/>
        <v>96.59574468085107</v>
      </c>
    </row>
    <row r="24" spans="1:32">
      <c r="A24" s="24" t="s">
        <v>32</v>
      </c>
      <c r="B24" s="24" t="s">
        <v>32</v>
      </c>
      <c r="C24" s="5">
        <v>74</v>
      </c>
      <c r="D24" s="13" t="s">
        <v>2</v>
      </c>
      <c r="E24" s="19">
        <f t="shared" si="3"/>
        <v>0</v>
      </c>
      <c r="F24" s="20" t="s">
        <v>35</v>
      </c>
      <c r="G24" s="19">
        <f t="shared" si="0"/>
        <v>0</v>
      </c>
      <c r="H24" s="21" t="s">
        <v>72</v>
      </c>
      <c r="I24" s="19">
        <f t="shared" si="1"/>
        <v>0</v>
      </c>
      <c r="J24" s="22" t="s">
        <v>103</v>
      </c>
      <c r="K24" s="19">
        <f t="shared" si="2"/>
        <v>0</v>
      </c>
      <c r="L24" s="23" t="s">
        <v>126</v>
      </c>
      <c r="M24" s="6">
        <f t="shared" si="4"/>
        <v>0</v>
      </c>
      <c r="N24" s="15">
        <v>1</v>
      </c>
      <c r="O24" s="24" t="s">
        <v>16</v>
      </c>
      <c r="P24" s="40">
        <f t="shared" si="14"/>
        <v>2.2222222222222223</v>
      </c>
      <c r="Q24" s="40">
        <f t="shared" ref="Q24:V24" si="23">Q12/($X12/100)</f>
        <v>0</v>
      </c>
      <c r="R24" s="40">
        <f t="shared" si="23"/>
        <v>0</v>
      </c>
      <c r="S24" s="40">
        <f t="shared" si="23"/>
        <v>20</v>
      </c>
      <c r="T24" s="40">
        <f t="shared" si="23"/>
        <v>0</v>
      </c>
      <c r="U24" s="40">
        <f t="shared" si="23"/>
        <v>0</v>
      </c>
      <c r="V24" s="40">
        <f t="shared" si="23"/>
        <v>0</v>
      </c>
      <c r="X24" s="24" t="s">
        <v>16</v>
      </c>
      <c r="Y24" s="101">
        <f t="shared" si="16"/>
        <v>0.42553191489361702</v>
      </c>
      <c r="Z24" s="101">
        <f t="shared" ref="Z24:AF24" si="24">Q12/($X$16/100)</f>
        <v>0</v>
      </c>
      <c r="AA24" s="101">
        <f t="shared" si="24"/>
        <v>0</v>
      </c>
      <c r="AB24" s="101">
        <f t="shared" si="24"/>
        <v>3.8297872340425529</v>
      </c>
      <c r="AC24" s="101">
        <f t="shared" si="24"/>
        <v>0</v>
      </c>
      <c r="AD24" s="101">
        <f t="shared" si="24"/>
        <v>0</v>
      </c>
      <c r="AE24" s="101">
        <f t="shared" si="24"/>
        <v>0</v>
      </c>
      <c r="AF24" s="101">
        <f t="shared" si="20"/>
        <v>95.744680851063833</v>
      </c>
    </row>
    <row r="25" spans="1:32">
      <c r="A25" s="24" t="s">
        <v>32</v>
      </c>
      <c r="B25" s="24" t="s">
        <v>32</v>
      </c>
      <c r="C25" s="5">
        <v>76</v>
      </c>
      <c r="D25" s="13" t="s">
        <v>0</v>
      </c>
      <c r="E25" s="19">
        <f t="shared" si="3"/>
        <v>0</v>
      </c>
      <c r="F25" s="20" t="s">
        <v>38</v>
      </c>
      <c r="G25" s="19">
        <f t="shared" si="0"/>
        <v>0</v>
      </c>
      <c r="H25" s="21" t="s">
        <v>74</v>
      </c>
      <c r="I25" s="19">
        <f t="shared" si="1"/>
        <v>0</v>
      </c>
      <c r="J25" s="22" t="s">
        <v>105</v>
      </c>
      <c r="K25" s="19">
        <f t="shared" si="2"/>
        <v>0</v>
      </c>
      <c r="L25" s="23"/>
      <c r="M25" s="6">
        <f t="shared" si="4"/>
        <v>0</v>
      </c>
      <c r="N25" s="15">
        <v>1</v>
      </c>
      <c r="O25" s="24" t="s">
        <v>136</v>
      </c>
      <c r="P25" s="40">
        <f t="shared" si="14"/>
        <v>0</v>
      </c>
      <c r="Q25" s="40">
        <f t="shared" ref="Q25:V25" si="25">Q13/($X13/100)</f>
        <v>0</v>
      </c>
      <c r="R25" s="40">
        <f t="shared" si="25"/>
        <v>0</v>
      </c>
      <c r="S25" s="40">
        <f t="shared" si="25"/>
        <v>0</v>
      </c>
      <c r="T25" s="40">
        <f t="shared" si="25"/>
        <v>0</v>
      </c>
      <c r="U25" s="40">
        <f t="shared" si="25"/>
        <v>3.125</v>
      </c>
      <c r="V25" s="40">
        <f t="shared" si="25"/>
        <v>0</v>
      </c>
      <c r="X25" s="24" t="s">
        <v>136</v>
      </c>
      <c r="Y25" s="101">
        <f t="shared" si="16"/>
        <v>0</v>
      </c>
      <c r="Z25" s="101">
        <f t="shared" ref="Z25:AF25" si="26">Q13/($X$16/100)</f>
        <v>0</v>
      </c>
      <c r="AA25" s="101">
        <f t="shared" si="26"/>
        <v>0</v>
      </c>
      <c r="AB25" s="101">
        <f t="shared" si="26"/>
        <v>0</v>
      </c>
      <c r="AC25" s="101">
        <f t="shared" si="26"/>
        <v>0</v>
      </c>
      <c r="AD25" s="101">
        <f t="shared" si="26"/>
        <v>0.42553191489361702</v>
      </c>
      <c r="AE25" s="101">
        <f t="shared" si="26"/>
        <v>0</v>
      </c>
      <c r="AF25" s="101">
        <f t="shared" si="20"/>
        <v>99.574468085106389</v>
      </c>
    </row>
    <row r="26" spans="1:32">
      <c r="A26" s="24" t="s">
        <v>32</v>
      </c>
      <c r="B26" s="24" t="s">
        <v>32</v>
      </c>
      <c r="C26" s="5">
        <v>79</v>
      </c>
      <c r="D26" s="13" t="s">
        <v>6</v>
      </c>
      <c r="E26" s="19">
        <f t="shared" si="3"/>
        <v>0</v>
      </c>
      <c r="F26" s="20" t="s">
        <v>41</v>
      </c>
      <c r="G26" s="19">
        <f t="shared" si="0"/>
        <v>0</v>
      </c>
      <c r="H26" s="21" t="s">
        <v>76</v>
      </c>
      <c r="I26" s="19">
        <f t="shared" si="1"/>
        <v>0</v>
      </c>
      <c r="J26" s="22" t="s">
        <v>76</v>
      </c>
      <c r="K26" s="19">
        <f t="shared" si="2"/>
        <v>0</v>
      </c>
      <c r="L26" s="23" t="s">
        <v>76</v>
      </c>
      <c r="M26" s="6">
        <f t="shared" si="4"/>
        <v>0</v>
      </c>
      <c r="N26" s="15">
        <v>1</v>
      </c>
      <c r="O26" s="24" t="s">
        <v>32</v>
      </c>
      <c r="P26" s="40">
        <f t="shared" si="14"/>
        <v>0</v>
      </c>
      <c r="Q26" s="40">
        <f t="shared" ref="Q26:V26" si="27">Q14/($X14/100)</f>
        <v>0</v>
      </c>
      <c r="R26" s="40">
        <f t="shared" si="27"/>
        <v>0</v>
      </c>
      <c r="S26" s="40">
        <f t="shared" si="27"/>
        <v>0</v>
      </c>
      <c r="T26" s="40">
        <f t="shared" si="27"/>
        <v>0</v>
      </c>
      <c r="U26" s="40">
        <f t="shared" si="27"/>
        <v>0</v>
      </c>
      <c r="V26" s="40">
        <f t="shared" si="27"/>
        <v>4</v>
      </c>
      <c r="X26" s="24" t="s">
        <v>32</v>
      </c>
      <c r="Y26" s="101">
        <f t="shared" si="16"/>
        <v>0</v>
      </c>
      <c r="Z26" s="101">
        <f t="shared" ref="Z26:AF27" si="28">Q14/($X$16/100)</f>
        <v>0</v>
      </c>
      <c r="AA26" s="101">
        <f t="shared" si="28"/>
        <v>0</v>
      </c>
      <c r="AB26" s="101">
        <f t="shared" si="28"/>
        <v>0</v>
      </c>
      <c r="AC26" s="101">
        <f t="shared" si="28"/>
        <v>0</v>
      </c>
      <c r="AD26" s="101">
        <f t="shared" si="28"/>
        <v>0</v>
      </c>
      <c r="AE26" s="101">
        <f t="shared" si="28"/>
        <v>0.42553191489361702</v>
      </c>
      <c r="AF26" s="101">
        <f t="shared" si="20"/>
        <v>99.574468085106389</v>
      </c>
    </row>
    <row r="27" spans="1:32">
      <c r="A27" s="24" t="s">
        <v>32</v>
      </c>
      <c r="B27" s="24" t="s">
        <v>32</v>
      </c>
      <c r="C27" s="5">
        <v>120</v>
      </c>
      <c r="D27" s="13" t="s">
        <v>31</v>
      </c>
      <c r="E27" s="19">
        <f t="shared" si="3"/>
        <v>0</v>
      </c>
      <c r="F27" s="20" t="s">
        <v>67</v>
      </c>
      <c r="G27" s="19">
        <f t="shared" si="0"/>
        <v>0</v>
      </c>
      <c r="H27" s="21" t="s">
        <v>99</v>
      </c>
      <c r="I27" s="19">
        <f t="shared" si="1"/>
        <v>0</v>
      </c>
      <c r="J27" s="22" t="s">
        <v>99</v>
      </c>
      <c r="K27" s="19">
        <f t="shared" si="2"/>
        <v>0</v>
      </c>
      <c r="L27" s="23" t="s">
        <v>99</v>
      </c>
      <c r="M27" s="6">
        <f t="shared" si="4"/>
        <v>0</v>
      </c>
      <c r="N27" s="15">
        <v>1</v>
      </c>
      <c r="O27" s="24" t="s">
        <v>2</v>
      </c>
      <c r="P27" s="40">
        <f t="shared" si="14"/>
        <v>0</v>
      </c>
      <c r="Q27" s="40">
        <f t="shared" ref="Q27:V27" si="29">Q15/($X15/100)</f>
        <v>0</v>
      </c>
      <c r="R27" s="40">
        <f t="shared" si="29"/>
        <v>0</v>
      </c>
      <c r="S27" s="40">
        <f t="shared" si="29"/>
        <v>0</v>
      </c>
      <c r="T27" s="40">
        <f t="shared" si="29"/>
        <v>0</v>
      </c>
      <c r="U27" s="40">
        <f t="shared" si="29"/>
        <v>12.820512820512819</v>
      </c>
      <c r="V27" s="40">
        <f t="shared" si="29"/>
        <v>5.1282051282051277</v>
      </c>
      <c r="X27" s="24" t="s">
        <v>2</v>
      </c>
      <c r="Y27" s="101">
        <f t="shared" si="16"/>
        <v>0</v>
      </c>
      <c r="Z27" s="101">
        <f t="shared" si="28"/>
        <v>0</v>
      </c>
      <c r="AA27" s="101">
        <f t="shared" si="28"/>
        <v>0</v>
      </c>
      <c r="AB27" s="101">
        <f t="shared" si="28"/>
        <v>0</v>
      </c>
      <c r="AC27" s="101">
        <f t="shared" si="28"/>
        <v>0</v>
      </c>
      <c r="AD27" s="101">
        <f t="shared" si="28"/>
        <v>2.1276595744680851</v>
      </c>
      <c r="AE27" s="101">
        <f t="shared" si="28"/>
        <v>0.85106382978723405</v>
      </c>
      <c r="AF27" s="101">
        <f t="shared" si="20"/>
        <v>97.021276595744681</v>
      </c>
    </row>
    <row r="28" spans="1:32">
      <c r="A28" s="24" t="s">
        <v>32</v>
      </c>
      <c r="B28" s="24" t="s">
        <v>32</v>
      </c>
      <c r="C28" s="5">
        <v>122</v>
      </c>
      <c r="D28" s="13" t="s">
        <v>33</v>
      </c>
      <c r="E28" s="19">
        <f t="shared" si="3"/>
        <v>0</v>
      </c>
      <c r="F28" s="20" t="s">
        <v>69</v>
      </c>
      <c r="G28" s="19">
        <f t="shared" si="0"/>
        <v>0</v>
      </c>
      <c r="H28" s="21" t="s">
        <v>46</v>
      </c>
      <c r="I28" s="19">
        <f t="shared" si="1"/>
        <v>0</v>
      </c>
      <c r="J28" s="22" t="s">
        <v>69</v>
      </c>
      <c r="K28" s="19">
        <f t="shared" si="2"/>
        <v>0</v>
      </c>
      <c r="L28" s="23" t="s">
        <v>103</v>
      </c>
      <c r="M28" s="6">
        <f t="shared" si="4"/>
        <v>0</v>
      </c>
      <c r="N28" s="15">
        <v>1</v>
      </c>
    </row>
    <row r="29" spans="1:32">
      <c r="A29" s="24" t="s">
        <v>135</v>
      </c>
      <c r="B29" s="24" t="s">
        <v>135</v>
      </c>
      <c r="C29" s="10">
        <v>93</v>
      </c>
      <c r="D29" s="13" t="s">
        <v>18</v>
      </c>
      <c r="E29" s="19">
        <f t="shared" si="3"/>
        <v>0</v>
      </c>
      <c r="F29" s="20" t="s">
        <v>48</v>
      </c>
      <c r="G29" s="19">
        <f t="shared" si="0"/>
        <v>0</v>
      </c>
      <c r="H29" s="21" t="s">
        <v>83</v>
      </c>
      <c r="I29" s="19">
        <f t="shared" si="1"/>
        <v>0</v>
      </c>
      <c r="J29" s="22" t="s">
        <v>112</v>
      </c>
      <c r="K29" s="19">
        <f t="shared" si="2"/>
        <v>0</v>
      </c>
      <c r="L29" s="23"/>
      <c r="M29" s="6">
        <f t="shared" si="4"/>
        <v>0</v>
      </c>
      <c r="N29" s="15">
        <v>1</v>
      </c>
      <c r="O29" s="79" t="s">
        <v>145</v>
      </c>
    </row>
    <row r="30" spans="1:32">
      <c r="A30" s="24" t="s">
        <v>135</v>
      </c>
      <c r="B30" s="24" t="s">
        <v>135</v>
      </c>
      <c r="C30" s="10">
        <v>96</v>
      </c>
      <c r="D30" s="13" t="s">
        <v>20</v>
      </c>
      <c r="E30" s="19">
        <f t="shared" si="3"/>
        <v>0</v>
      </c>
      <c r="F30" s="20" t="s">
        <v>50</v>
      </c>
      <c r="G30" s="19">
        <f t="shared" si="0"/>
        <v>0</v>
      </c>
      <c r="H30" s="21" t="s">
        <v>85</v>
      </c>
      <c r="I30" s="19">
        <f t="shared" si="1"/>
        <v>0</v>
      </c>
      <c r="J30" s="22" t="s">
        <v>50</v>
      </c>
      <c r="K30" s="19">
        <f t="shared" si="2"/>
        <v>0</v>
      </c>
      <c r="L30" s="23" t="s">
        <v>130</v>
      </c>
      <c r="M30" s="6">
        <f t="shared" si="4"/>
        <v>0</v>
      </c>
      <c r="N30" s="15">
        <v>1</v>
      </c>
      <c r="O30" s="24"/>
      <c r="P30" s="26" t="s">
        <v>141</v>
      </c>
      <c r="Q30" s="26" t="s">
        <v>135</v>
      </c>
      <c r="R30" s="26" t="s">
        <v>134</v>
      </c>
      <c r="S30" s="26" t="s">
        <v>16</v>
      </c>
      <c r="T30" s="26" t="s">
        <v>136</v>
      </c>
      <c r="U30" s="26" t="s">
        <v>32</v>
      </c>
      <c r="V30" s="26" t="s">
        <v>2</v>
      </c>
    </row>
    <row r="31" spans="1:32">
      <c r="A31" s="24" t="s">
        <v>135</v>
      </c>
      <c r="B31" s="24" t="s">
        <v>135</v>
      </c>
      <c r="C31" s="10">
        <v>97</v>
      </c>
      <c r="D31" s="13" t="s">
        <v>21</v>
      </c>
      <c r="E31" s="19">
        <f t="shared" si="3"/>
        <v>0</v>
      </c>
      <c r="F31" s="20" t="s">
        <v>51</v>
      </c>
      <c r="G31" s="19">
        <f t="shared" si="0"/>
        <v>0</v>
      </c>
      <c r="H31" s="21" t="s">
        <v>86</v>
      </c>
      <c r="I31" s="19">
        <f t="shared" si="1"/>
        <v>0</v>
      </c>
      <c r="J31" s="22" t="s">
        <v>114</v>
      </c>
      <c r="K31" s="19">
        <f t="shared" si="2"/>
        <v>0</v>
      </c>
      <c r="L31" s="23" t="s">
        <v>114</v>
      </c>
      <c r="M31" s="6">
        <f t="shared" si="4"/>
        <v>0</v>
      </c>
      <c r="N31" s="15">
        <v>1</v>
      </c>
      <c r="O31" s="24" t="s">
        <v>141</v>
      </c>
      <c r="P31" s="40"/>
      <c r="Q31" s="40"/>
      <c r="R31" s="40"/>
      <c r="S31" s="40"/>
      <c r="T31" s="40"/>
      <c r="U31" s="40"/>
      <c r="V31" s="40"/>
    </row>
    <row r="32" spans="1:32">
      <c r="A32" s="24" t="s">
        <v>135</v>
      </c>
      <c r="B32" s="24" t="s">
        <v>135</v>
      </c>
      <c r="C32" s="10">
        <v>100</v>
      </c>
      <c r="D32" s="13" t="s">
        <v>23</v>
      </c>
      <c r="E32" s="19">
        <f t="shared" si="3"/>
        <v>0</v>
      </c>
      <c r="F32" s="20" t="s">
        <v>53</v>
      </c>
      <c r="G32" s="19">
        <f t="shared" si="0"/>
        <v>0</v>
      </c>
      <c r="H32" s="21" t="s">
        <v>89</v>
      </c>
      <c r="I32" s="19">
        <f t="shared" si="1"/>
        <v>0</v>
      </c>
      <c r="J32" s="22" t="s">
        <v>53</v>
      </c>
      <c r="K32" s="19">
        <f t="shared" si="2"/>
        <v>0</v>
      </c>
      <c r="L32" s="23"/>
      <c r="M32" s="6">
        <f t="shared" si="4"/>
        <v>0</v>
      </c>
      <c r="N32" s="15">
        <v>1</v>
      </c>
      <c r="O32" s="24" t="s">
        <v>135</v>
      </c>
      <c r="P32" s="40"/>
      <c r="Q32" s="40"/>
      <c r="R32" s="40"/>
      <c r="S32" s="40"/>
      <c r="T32" s="40"/>
      <c r="U32" s="40"/>
      <c r="V32" s="40"/>
    </row>
    <row r="33" spans="1:23">
      <c r="A33" s="24" t="s">
        <v>135</v>
      </c>
      <c r="B33" s="24" t="s">
        <v>135</v>
      </c>
      <c r="C33" s="10">
        <v>103</v>
      </c>
      <c r="D33" s="13" t="s">
        <v>16</v>
      </c>
      <c r="E33" s="19">
        <f t="shared" si="3"/>
        <v>0</v>
      </c>
      <c r="F33" s="20" t="s">
        <v>56</v>
      </c>
      <c r="G33" s="19">
        <f t="shared" si="0"/>
        <v>0</v>
      </c>
      <c r="H33" s="21" t="s">
        <v>90</v>
      </c>
      <c r="I33" s="19">
        <f t="shared" si="1"/>
        <v>0</v>
      </c>
      <c r="J33" s="22" t="s">
        <v>3</v>
      </c>
      <c r="K33" s="19">
        <f t="shared" si="2"/>
        <v>0</v>
      </c>
      <c r="L33" s="23"/>
      <c r="M33" s="6">
        <f t="shared" si="4"/>
        <v>0</v>
      </c>
      <c r="N33" s="15">
        <v>1</v>
      </c>
      <c r="O33" s="24" t="s">
        <v>134</v>
      </c>
      <c r="P33" s="40"/>
      <c r="Q33" s="40"/>
      <c r="R33" s="40"/>
      <c r="S33" s="40"/>
      <c r="T33" s="40"/>
      <c r="U33" s="40"/>
      <c r="V33" s="40"/>
    </row>
    <row r="34" spans="1:23">
      <c r="A34" s="24" t="s">
        <v>135</v>
      </c>
      <c r="B34" s="24" t="s">
        <v>135</v>
      </c>
      <c r="C34" s="10">
        <v>104</v>
      </c>
      <c r="D34" s="13" t="s">
        <v>25</v>
      </c>
      <c r="E34" s="19">
        <f t="shared" si="3"/>
        <v>0</v>
      </c>
      <c r="F34" s="20" t="s">
        <v>57</v>
      </c>
      <c r="G34" s="19">
        <f t="shared" si="0"/>
        <v>0</v>
      </c>
      <c r="H34" s="21" t="s">
        <v>91</v>
      </c>
      <c r="I34" s="19">
        <f t="shared" si="1"/>
        <v>0</v>
      </c>
      <c r="J34" s="22" t="s">
        <v>91</v>
      </c>
      <c r="K34" s="19">
        <f t="shared" si="2"/>
        <v>0</v>
      </c>
      <c r="L34" s="23" t="s">
        <v>91</v>
      </c>
      <c r="M34" s="6">
        <f t="shared" si="4"/>
        <v>0</v>
      </c>
      <c r="N34" s="15">
        <v>1</v>
      </c>
      <c r="O34" s="24" t="s">
        <v>16</v>
      </c>
      <c r="P34" s="40"/>
      <c r="Q34" s="40"/>
      <c r="R34" s="40"/>
      <c r="S34" s="40"/>
      <c r="T34" s="40"/>
      <c r="U34" s="40"/>
      <c r="V34" s="40"/>
    </row>
    <row r="35" spans="1:23">
      <c r="A35" s="24" t="s">
        <v>135</v>
      </c>
      <c r="B35" s="24" t="s">
        <v>135</v>
      </c>
      <c r="C35" s="10">
        <v>107</v>
      </c>
      <c r="D35" s="13" t="s">
        <v>27</v>
      </c>
      <c r="E35" s="19">
        <f t="shared" si="3"/>
        <v>0</v>
      </c>
      <c r="F35" s="20" t="s">
        <v>59</v>
      </c>
      <c r="G35" s="19">
        <f t="shared" ref="G35:G53" si="30">IF(A35=F35,1,0)</f>
        <v>0</v>
      </c>
      <c r="H35" s="21" t="s">
        <v>93</v>
      </c>
      <c r="I35" s="19">
        <f t="shared" ref="I35:I53" si="31">IF(A35=H35,1,0)</f>
        <v>0</v>
      </c>
      <c r="J35" s="22" t="s">
        <v>117</v>
      </c>
      <c r="K35" s="19">
        <f t="shared" ref="K35:K53" si="32">IF($A35=J35,1,0)</f>
        <v>0</v>
      </c>
      <c r="L35" s="23" t="s">
        <v>132</v>
      </c>
      <c r="M35" s="6">
        <f t="shared" si="4"/>
        <v>0</v>
      </c>
      <c r="N35" s="15">
        <v>1</v>
      </c>
      <c r="O35" s="24" t="s">
        <v>136</v>
      </c>
      <c r="P35" s="40"/>
      <c r="Q35" s="40"/>
      <c r="R35" s="40"/>
      <c r="S35" s="40"/>
      <c r="T35" s="40"/>
      <c r="U35" s="40"/>
      <c r="V35" s="40"/>
    </row>
    <row r="36" spans="1:23">
      <c r="A36" s="24" t="s">
        <v>135</v>
      </c>
      <c r="B36" s="24" t="s">
        <v>135</v>
      </c>
      <c r="C36" s="10">
        <v>113</v>
      </c>
      <c r="D36" s="13" t="s">
        <v>16</v>
      </c>
      <c r="E36" s="19">
        <f t="shared" ref="E36:E53" si="33">IF(A36=D36,1,0)</f>
        <v>0</v>
      </c>
      <c r="F36" s="20" t="s">
        <v>63</v>
      </c>
      <c r="G36" s="19">
        <f t="shared" si="30"/>
        <v>0</v>
      </c>
      <c r="H36" s="21" t="s">
        <v>96</v>
      </c>
      <c r="I36" s="19">
        <f t="shared" si="31"/>
        <v>0</v>
      </c>
      <c r="J36" s="22" t="s">
        <v>96</v>
      </c>
      <c r="K36" s="19">
        <f t="shared" si="32"/>
        <v>0</v>
      </c>
      <c r="L36" s="23" t="s">
        <v>96</v>
      </c>
      <c r="M36" s="6">
        <f t="shared" si="4"/>
        <v>0</v>
      </c>
      <c r="N36" s="15">
        <v>1</v>
      </c>
      <c r="O36" s="24" t="s">
        <v>32</v>
      </c>
      <c r="P36" s="40"/>
      <c r="Q36" s="40"/>
      <c r="R36" s="40"/>
      <c r="S36" s="40"/>
      <c r="T36" s="40"/>
      <c r="U36" s="40"/>
      <c r="V36" s="40"/>
    </row>
    <row r="37" spans="1:23">
      <c r="A37" s="24" t="s">
        <v>16</v>
      </c>
      <c r="B37" s="24" t="s">
        <v>16</v>
      </c>
      <c r="C37" s="9">
        <v>77</v>
      </c>
      <c r="D37" s="13" t="s">
        <v>4</v>
      </c>
      <c r="E37" s="19">
        <f t="shared" si="33"/>
        <v>0</v>
      </c>
      <c r="F37" s="20" t="s">
        <v>39</v>
      </c>
      <c r="G37" s="19">
        <f t="shared" si="30"/>
        <v>0</v>
      </c>
      <c r="H37" s="21" t="s">
        <v>75</v>
      </c>
      <c r="I37" s="19">
        <f t="shared" si="31"/>
        <v>0</v>
      </c>
      <c r="J37" s="22" t="s">
        <v>106</v>
      </c>
      <c r="K37" s="19">
        <f t="shared" si="32"/>
        <v>0</v>
      </c>
      <c r="L37" s="23"/>
      <c r="M37" s="6">
        <f t="shared" si="4"/>
        <v>0</v>
      </c>
      <c r="N37" s="15">
        <v>1</v>
      </c>
      <c r="O37" s="24" t="s">
        <v>2</v>
      </c>
      <c r="P37" s="40"/>
      <c r="Q37" s="40"/>
      <c r="R37" s="40"/>
      <c r="S37" s="40"/>
      <c r="T37" s="40"/>
      <c r="U37" s="40"/>
      <c r="V37" s="40"/>
    </row>
    <row r="38" spans="1:23">
      <c r="A38" s="24" t="s">
        <v>16</v>
      </c>
      <c r="B38" s="24" t="s">
        <v>16</v>
      </c>
      <c r="C38" s="9">
        <v>80</v>
      </c>
      <c r="D38" s="13" t="s">
        <v>7</v>
      </c>
      <c r="E38" s="19">
        <f t="shared" si="33"/>
        <v>0</v>
      </c>
      <c r="F38" s="20" t="s">
        <v>42</v>
      </c>
      <c r="G38" s="19">
        <f t="shared" si="30"/>
        <v>0</v>
      </c>
      <c r="H38" s="21" t="s">
        <v>77</v>
      </c>
      <c r="I38" s="19">
        <f t="shared" si="31"/>
        <v>0</v>
      </c>
      <c r="J38" s="22" t="s">
        <v>107</v>
      </c>
      <c r="K38" s="19">
        <f t="shared" si="32"/>
        <v>0</v>
      </c>
      <c r="L38" s="23"/>
      <c r="M38" s="6">
        <f t="shared" si="4"/>
        <v>0</v>
      </c>
      <c r="N38" s="15">
        <v>1</v>
      </c>
    </row>
    <row r="39" spans="1:23">
      <c r="A39" s="24" t="s">
        <v>16</v>
      </c>
      <c r="B39" s="24" t="s">
        <v>16</v>
      </c>
      <c r="C39" s="9">
        <v>88</v>
      </c>
      <c r="D39" s="13" t="s">
        <v>14</v>
      </c>
      <c r="E39" s="19">
        <f t="shared" si="33"/>
        <v>0</v>
      </c>
      <c r="F39" s="20" t="s">
        <v>46</v>
      </c>
      <c r="G39" s="19">
        <f t="shared" si="30"/>
        <v>0</v>
      </c>
      <c r="H39" s="21" t="s">
        <v>12</v>
      </c>
      <c r="I39" s="19">
        <f t="shared" si="31"/>
        <v>0</v>
      </c>
      <c r="J39" s="22" t="s">
        <v>53</v>
      </c>
      <c r="K39" s="19">
        <f t="shared" si="32"/>
        <v>0</v>
      </c>
      <c r="L39" s="23" t="s">
        <v>129</v>
      </c>
      <c r="M39" s="6">
        <f t="shared" si="4"/>
        <v>0</v>
      </c>
      <c r="N39" s="15">
        <v>1</v>
      </c>
    </row>
    <row r="40" spans="1:23">
      <c r="A40" s="24" t="s">
        <v>16</v>
      </c>
      <c r="B40" s="24" t="s">
        <v>16</v>
      </c>
      <c r="C40" s="9">
        <v>90</v>
      </c>
      <c r="D40" s="13" t="s">
        <v>4</v>
      </c>
      <c r="E40" s="19">
        <f t="shared" si="33"/>
        <v>0</v>
      </c>
      <c r="F40" s="20" t="s">
        <v>16</v>
      </c>
      <c r="G40" s="19">
        <f t="shared" si="30"/>
        <v>1</v>
      </c>
      <c r="H40" s="21"/>
      <c r="I40" s="19">
        <f t="shared" si="31"/>
        <v>0</v>
      </c>
      <c r="J40" s="22" t="s">
        <v>111</v>
      </c>
      <c r="K40" s="19">
        <f t="shared" si="32"/>
        <v>0</v>
      </c>
      <c r="L40" s="23"/>
      <c r="M40" s="6">
        <f t="shared" si="4"/>
        <v>0</v>
      </c>
      <c r="N40" s="15">
        <v>1</v>
      </c>
      <c r="O40" s="1" t="s">
        <v>167</v>
      </c>
    </row>
    <row r="41" spans="1:23">
      <c r="A41" s="24" t="s">
        <v>16</v>
      </c>
      <c r="B41" s="24" t="s">
        <v>16</v>
      </c>
      <c r="C41" s="9">
        <v>94</v>
      </c>
      <c r="D41" s="13" t="s">
        <v>16</v>
      </c>
      <c r="E41" s="19">
        <f t="shared" si="33"/>
        <v>1</v>
      </c>
      <c r="F41" s="20" t="s">
        <v>16</v>
      </c>
      <c r="G41" s="19">
        <f t="shared" si="30"/>
        <v>1</v>
      </c>
      <c r="H41" s="21" t="s">
        <v>84</v>
      </c>
      <c r="I41" s="19">
        <f t="shared" si="31"/>
        <v>0</v>
      </c>
      <c r="J41" s="22" t="s">
        <v>94</v>
      </c>
      <c r="K41" s="19">
        <f t="shared" si="32"/>
        <v>0</v>
      </c>
      <c r="L41" s="23"/>
      <c r="M41" s="6">
        <f t="shared" si="4"/>
        <v>0</v>
      </c>
      <c r="N41" s="15">
        <v>1</v>
      </c>
      <c r="P41" s="1" t="s">
        <v>141</v>
      </c>
      <c r="Q41" s="1" t="s">
        <v>135</v>
      </c>
      <c r="R41" s="1" t="s">
        <v>134</v>
      </c>
      <c r="S41" s="1" t="s">
        <v>16</v>
      </c>
      <c r="T41" s="1" t="s">
        <v>136</v>
      </c>
      <c r="U41" s="1" t="s">
        <v>32</v>
      </c>
      <c r="V41" s="1" t="s">
        <v>2</v>
      </c>
    </row>
    <row r="42" spans="1:23">
      <c r="A42" s="24" t="s">
        <v>16</v>
      </c>
      <c r="B42" s="24" t="s">
        <v>16</v>
      </c>
      <c r="C42" s="9">
        <v>106</v>
      </c>
      <c r="D42" s="13" t="s">
        <v>26</v>
      </c>
      <c r="E42" s="19">
        <f t="shared" si="33"/>
        <v>0</v>
      </c>
      <c r="F42" s="20" t="s">
        <v>16</v>
      </c>
      <c r="G42" s="19">
        <f t="shared" si="30"/>
        <v>1</v>
      </c>
      <c r="H42" s="21" t="s">
        <v>90</v>
      </c>
      <c r="I42" s="19">
        <f t="shared" si="31"/>
        <v>0</v>
      </c>
      <c r="J42" s="22" t="s">
        <v>112</v>
      </c>
      <c r="K42" s="19">
        <f t="shared" si="32"/>
        <v>0</v>
      </c>
      <c r="L42" s="23" t="s">
        <v>3</v>
      </c>
      <c r="M42" s="6">
        <f t="shared" si="4"/>
        <v>0</v>
      </c>
      <c r="N42" s="15">
        <v>1</v>
      </c>
      <c r="O42" s="1" t="s">
        <v>141</v>
      </c>
      <c r="P42" s="40">
        <v>100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7">
        <v>100</v>
      </c>
    </row>
    <row r="43" spans="1:23">
      <c r="A43" s="24" t="s">
        <v>16</v>
      </c>
      <c r="B43" s="24" t="s">
        <v>16</v>
      </c>
      <c r="C43" s="9">
        <v>109</v>
      </c>
      <c r="D43" s="13" t="s">
        <v>16</v>
      </c>
      <c r="E43" s="19">
        <f t="shared" si="33"/>
        <v>1</v>
      </c>
      <c r="F43" s="20" t="s">
        <v>61</v>
      </c>
      <c r="G43" s="19">
        <f t="shared" si="30"/>
        <v>0</v>
      </c>
      <c r="H43" s="21" t="s">
        <v>94</v>
      </c>
      <c r="I43" s="19">
        <f t="shared" si="31"/>
        <v>0</v>
      </c>
      <c r="J43" s="22" t="s">
        <v>119</v>
      </c>
      <c r="K43" s="19">
        <f t="shared" si="32"/>
        <v>0</v>
      </c>
      <c r="L43" s="23"/>
      <c r="M43" s="6">
        <f t="shared" si="4"/>
        <v>0</v>
      </c>
      <c r="N43" s="15">
        <v>1</v>
      </c>
      <c r="O43" s="1" t="s">
        <v>135</v>
      </c>
      <c r="P43" s="40">
        <v>33.333333333333336</v>
      </c>
      <c r="Q43" s="40">
        <v>0</v>
      </c>
      <c r="R43" s="40">
        <v>0</v>
      </c>
      <c r="S43" s="40">
        <v>66.666666666666671</v>
      </c>
      <c r="T43" s="40">
        <v>0</v>
      </c>
      <c r="U43" s="40">
        <v>0</v>
      </c>
      <c r="V43" s="40">
        <v>0</v>
      </c>
      <c r="W43" s="47">
        <v>100</v>
      </c>
    </row>
    <row r="44" spans="1:23">
      <c r="A44" s="24" t="s">
        <v>16</v>
      </c>
      <c r="B44" s="24" t="s">
        <v>16</v>
      </c>
      <c r="C44" s="9">
        <v>111</v>
      </c>
      <c r="D44" s="13" t="s">
        <v>27</v>
      </c>
      <c r="E44" s="19">
        <f t="shared" si="33"/>
        <v>0</v>
      </c>
      <c r="F44" s="20" t="s">
        <v>48</v>
      </c>
      <c r="G44" s="19">
        <f t="shared" si="30"/>
        <v>0</v>
      </c>
      <c r="H44" s="21" t="s">
        <v>16</v>
      </c>
      <c r="I44" s="19">
        <f t="shared" si="31"/>
        <v>1</v>
      </c>
      <c r="J44" s="22" t="s">
        <v>120</v>
      </c>
      <c r="K44" s="19">
        <f t="shared" si="32"/>
        <v>0</v>
      </c>
      <c r="L44" s="23"/>
      <c r="M44" s="6">
        <f t="shared" si="4"/>
        <v>0</v>
      </c>
      <c r="N44" s="15">
        <v>1</v>
      </c>
      <c r="O44" s="1" t="s">
        <v>134</v>
      </c>
      <c r="P44" s="40">
        <v>62.5</v>
      </c>
      <c r="Q44" s="40">
        <v>0</v>
      </c>
      <c r="R44" s="40">
        <v>0</v>
      </c>
      <c r="S44" s="40">
        <v>12.5</v>
      </c>
      <c r="T44" s="40">
        <v>0</v>
      </c>
      <c r="U44" s="40">
        <v>0</v>
      </c>
      <c r="V44" s="40">
        <v>25</v>
      </c>
      <c r="W44" s="47">
        <v>100</v>
      </c>
    </row>
    <row r="45" spans="1:23">
      <c r="A45" s="24" t="s">
        <v>16</v>
      </c>
      <c r="B45" s="24" t="s">
        <v>16</v>
      </c>
      <c r="C45" s="9">
        <v>117</v>
      </c>
      <c r="D45" s="13" t="s">
        <v>16</v>
      </c>
      <c r="E45" s="19">
        <f t="shared" si="33"/>
        <v>1</v>
      </c>
      <c r="F45" s="20" t="s">
        <v>66</v>
      </c>
      <c r="G45" s="19">
        <f t="shared" si="30"/>
        <v>0</v>
      </c>
      <c r="H45" s="21" t="s">
        <v>84</v>
      </c>
      <c r="I45" s="19">
        <f t="shared" si="31"/>
        <v>0</v>
      </c>
      <c r="J45" s="22" t="s">
        <v>103</v>
      </c>
      <c r="K45" s="19">
        <f t="shared" si="32"/>
        <v>0</v>
      </c>
      <c r="L45" s="23" t="s">
        <v>121</v>
      </c>
      <c r="M45" s="6">
        <f t="shared" si="4"/>
        <v>0</v>
      </c>
      <c r="N45" s="15">
        <v>1</v>
      </c>
      <c r="O45" s="1" t="s">
        <v>16</v>
      </c>
      <c r="P45" s="40">
        <v>10</v>
      </c>
      <c r="Q45" s="40">
        <v>0</v>
      </c>
      <c r="R45" s="40">
        <v>0</v>
      </c>
      <c r="S45" s="40">
        <v>90</v>
      </c>
      <c r="T45" s="40">
        <v>0</v>
      </c>
      <c r="U45" s="40">
        <v>0</v>
      </c>
      <c r="V45" s="40">
        <v>0</v>
      </c>
      <c r="W45" s="47">
        <v>100</v>
      </c>
    </row>
    <row r="46" spans="1:23">
      <c r="A46" s="24" t="s">
        <v>16</v>
      </c>
      <c r="B46" s="24" t="s">
        <v>16</v>
      </c>
      <c r="C46" s="9">
        <v>119</v>
      </c>
      <c r="D46" s="13" t="s">
        <v>16</v>
      </c>
      <c r="E46" s="19">
        <f t="shared" si="33"/>
        <v>1</v>
      </c>
      <c r="F46" s="20" t="s">
        <v>16</v>
      </c>
      <c r="G46" s="19">
        <f t="shared" si="30"/>
        <v>1</v>
      </c>
      <c r="H46" s="21" t="s">
        <v>76</v>
      </c>
      <c r="I46" s="19">
        <f t="shared" si="31"/>
        <v>0</v>
      </c>
      <c r="J46" s="22" t="s">
        <v>58</v>
      </c>
      <c r="K46" s="19">
        <f t="shared" si="32"/>
        <v>0</v>
      </c>
      <c r="L46" s="23"/>
      <c r="M46" s="6">
        <f t="shared" si="4"/>
        <v>0</v>
      </c>
      <c r="N46" s="15">
        <v>1</v>
      </c>
      <c r="O46" s="1" t="s">
        <v>136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7">
        <v>100</v>
      </c>
    </row>
    <row r="47" spans="1:23">
      <c r="A47" s="24" t="s">
        <v>134</v>
      </c>
      <c r="B47" s="24" t="s">
        <v>134</v>
      </c>
      <c r="C47" s="11">
        <v>86</v>
      </c>
      <c r="D47" s="13" t="s">
        <v>12</v>
      </c>
      <c r="E47" s="19">
        <f t="shared" si="33"/>
        <v>0</v>
      </c>
      <c r="F47" s="20" t="s">
        <v>12</v>
      </c>
      <c r="G47" s="19">
        <f t="shared" si="30"/>
        <v>0</v>
      </c>
      <c r="H47" s="21"/>
      <c r="I47" s="19">
        <f t="shared" si="31"/>
        <v>0</v>
      </c>
      <c r="J47" s="22" t="s">
        <v>2</v>
      </c>
      <c r="K47" s="19">
        <f t="shared" si="32"/>
        <v>0</v>
      </c>
      <c r="L47" s="23"/>
      <c r="M47" s="6">
        <f t="shared" si="4"/>
        <v>0</v>
      </c>
      <c r="N47" s="15">
        <v>1</v>
      </c>
      <c r="O47" s="1" t="s">
        <v>32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100</v>
      </c>
      <c r="W47" s="47">
        <v>100</v>
      </c>
    </row>
    <row r="48" spans="1:23">
      <c r="A48" s="24" t="s">
        <v>134</v>
      </c>
      <c r="B48" s="24" t="s">
        <v>134</v>
      </c>
      <c r="C48" s="11">
        <v>91</v>
      </c>
      <c r="D48" s="13" t="s">
        <v>16</v>
      </c>
      <c r="E48" s="19">
        <f t="shared" si="33"/>
        <v>0</v>
      </c>
      <c r="F48" s="20" t="s">
        <v>47</v>
      </c>
      <c r="G48" s="19">
        <f t="shared" si="30"/>
        <v>0</v>
      </c>
      <c r="H48" s="21" t="s">
        <v>81</v>
      </c>
      <c r="I48" s="19">
        <f t="shared" si="31"/>
        <v>0</v>
      </c>
      <c r="J48" s="22" t="s">
        <v>3</v>
      </c>
      <c r="K48" s="19">
        <f t="shared" si="32"/>
        <v>0</v>
      </c>
      <c r="L48" s="23"/>
      <c r="M48" s="6">
        <f t="shared" si="4"/>
        <v>0</v>
      </c>
      <c r="N48" s="15">
        <v>1</v>
      </c>
      <c r="O48" s="1" t="s">
        <v>2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71.428571428571416</v>
      </c>
      <c r="V48" s="40">
        <v>28.571428571428569</v>
      </c>
      <c r="W48" s="47">
        <v>99.999999999999986</v>
      </c>
    </row>
    <row r="49" spans="1:16">
      <c r="A49" s="24" t="s">
        <v>134</v>
      </c>
      <c r="B49" s="24" t="s">
        <v>134</v>
      </c>
      <c r="C49" s="11">
        <v>98</v>
      </c>
      <c r="D49" s="13" t="s">
        <v>3</v>
      </c>
      <c r="E49" s="19">
        <f t="shared" si="33"/>
        <v>0</v>
      </c>
      <c r="F49" s="20" t="s">
        <v>3</v>
      </c>
      <c r="G49" s="19">
        <f t="shared" si="30"/>
        <v>0</v>
      </c>
      <c r="H49" s="21" t="s">
        <v>87</v>
      </c>
      <c r="I49" s="19">
        <f t="shared" si="31"/>
        <v>0</v>
      </c>
      <c r="J49" s="22" t="s">
        <v>53</v>
      </c>
      <c r="K49" s="19">
        <f t="shared" si="32"/>
        <v>0</v>
      </c>
      <c r="L49" s="23"/>
      <c r="M49" s="6">
        <f t="shared" si="4"/>
        <v>0</v>
      </c>
      <c r="N49" s="15">
        <v>1</v>
      </c>
    </row>
    <row r="50" spans="1:16">
      <c r="A50" s="24" t="s">
        <v>134</v>
      </c>
      <c r="B50" s="24" t="s">
        <v>134</v>
      </c>
      <c r="C50" s="11">
        <v>101</v>
      </c>
      <c r="D50" s="13" t="s">
        <v>2</v>
      </c>
      <c r="E50" s="19">
        <f t="shared" si="33"/>
        <v>0</v>
      </c>
      <c r="F50" s="20" t="s">
        <v>54</v>
      </c>
      <c r="G50" s="19">
        <f t="shared" si="30"/>
        <v>0</v>
      </c>
      <c r="H50" s="21" t="s">
        <v>12</v>
      </c>
      <c r="I50" s="19">
        <f t="shared" si="31"/>
        <v>0</v>
      </c>
      <c r="J50" s="22" t="s">
        <v>115</v>
      </c>
      <c r="K50" s="19">
        <f t="shared" si="32"/>
        <v>0</v>
      </c>
      <c r="L50" s="23"/>
      <c r="M50" s="6">
        <f t="shared" si="4"/>
        <v>0</v>
      </c>
      <c r="N50" s="15">
        <v>1</v>
      </c>
    </row>
    <row r="51" spans="1:16">
      <c r="A51" s="24" t="s">
        <v>134</v>
      </c>
      <c r="B51" s="24" t="s">
        <v>134</v>
      </c>
      <c r="C51" s="11">
        <v>102</v>
      </c>
      <c r="D51" s="13" t="s">
        <v>24</v>
      </c>
      <c r="E51" s="19">
        <f t="shared" si="33"/>
        <v>0</v>
      </c>
      <c r="F51" s="20" t="s">
        <v>55</v>
      </c>
      <c r="G51" s="19">
        <f t="shared" si="30"/>
        <v>0</v>
      </c>
      <c r="H51" s="21" t="s">
        <v>49</v>
      </c>
      <c r="I51" s="19">
        <f t="shared" si="31"/>
        <v>0</v>
      </c>
      <c r="J51" s="22" t="s">
        <v>50</v>
      </c>
      <c r="K51" s="19">
        <f t="shared" si="32"/>
        <v>0</v>
      </c>
      <c r="L51" s="23"/>
      <c r="M51" s="6">
        <f t="shared" si="4"/>
        <v>0</v>
      </c>
      <c r="N51" s="15">
        <v>1</v>
      </c>
    </row>
    <row r="52" spans="1:16">
      <c r="A52" s="24" t="s">
        <v>134</v>
      </c>
      <c r="B52" s="24" t="s">
        <v>134</v>
      </c>
      <c r="C52" s="11">
        <v>112</v>
      </c>
      <c r="D52" s="13" t="s">
        <v>28</v>
      </c>
      <c r="E52" s="19">
        <f t="shared" si="33"/>
        <v>0</v>
      </c>
      <c r="F52" s="20" t="s">
        <v>62</v>
      </c>
      <c r="G52" s="19">
        <f t="shared" si="30"/>
        <v>0</v>
      </c>
      <c r="H52" s="21" t="s">
        <v>95</v>
      </c>
      <c r="I52" s="19">
        <f t="shared" si="31"/>
        <v>0</v>
      </c>
      <c r="J52" s="22" t="s">
        <v>121</v>
      </c>
      <c r="K52" s="19">
        <f t="shared" si="32"/>
        <v>0</v>
      </c>
      <c r="L52" s="23" t="s">
        <v>133</v>
      </c>
      <c r="M52" s="6">
        <f t="shared" si="4"/>
        <v>0</v>
      </c>
      <c r="N52" s="15">
        <v>1</v>
      </c>
    </row>
    <row r="53" spans="1:16">
      <c r="A53" s="24" t="s">
        <v>134</v>
      </c>
      <c r="B53" s="24" t="s">
        <v>134</v>
      </c>
      <c r="C53" s="11">
        <v>115</v>
      </c>
      <c r="D53" s="13" t="s">
        <v>3</v>
      </c>
      <c r="E53" s="19">
        <f t="shared" si="33"/>
        <v>0</v>
      </c>
      <c r="F53" s="20" t="s">
        <v>64</v>
      </c>
      <c r="G53" s="19">
        <f t="shared" si="30"/>
        <v>0</v>
      </c>
      <c r="H53" s="21" t="s">
        <v>3</v>
      </c>
      <c r="I53" s="19">
        <f t="shared" si="31"/>
        <v>0</v>
      </c>
      <c r="J53" s="22" t="s">
        <v>122</v>
      </c>
      <c r="K53" s="19">
        <f t="shared" si="32"/>
        <v>0</v>
      </c>
      <c r="L53" s="23"/>
      <c r="M53" s="6">
        <f t="shared" si="4"/>
        <v>0</v>
      </c>
      <c r="N53" s="15">
        <v>1</v>
      </c>
    </row>
    <row r="54" spans="1:16" hidden="1">
      <c r="E54" s="17">
        <f>SUM(E3:E53)</f>
        <v>7</v>
      </c>
      <c r="G54" s="17">
        <f>SUM(G3:G53)</f>
        <v>5</v>
      </c>
      <c r="I54" s="17">
        <f>SUM(I3:I53)</f>
        <v>2</v>
      </c>
      <c r="K54" s="17">
        <f>SUM(K3:K53)</f>
        <v>2</v>
      </c>
      <c r="M54" s="17">
        <f>SUM(M3:M53)</f>
        <v>1</v>
      </c>
      <c r="N54" s="16">
        <f>SUM(N3:N53)</f>
        <v>51</v>
      </c>
    </row>
    <row r="55" spans="1:16">
      <c r="D55" s="111">
        <f>SUM(E54/$N54)</f>
        <v>0.13725490196078433</v>
      </c>
      <c r="E55" s="112"/>
      <c r="F55" s="111">
        <f>SUM(G54/$N54)</f>
        <v>9.8039215686274508E-2</v>
      </c>
      <c r="G55" s="112"/>
      <c r="H55" s="111">
        <f>SUM(I54/$N54)</f>
        <v>3.9215686274509803E-2</v>
      </c>
      <c r="I55" s="112"/>
      <c r="J55" s="111">
        <f>SUM(K54/$N54)</f>
        <v>3.9215686274509803E-2</v>
      </c>
      <c r="K55" s="112"/>
      <c r="L55" s="111">
        <f>SUM(M54/$N54)</f>
        <v>1.9607843137254902E-2</v>
      </c>
      <c r="M55" s="112"/>
    </row>
    <row r="56" spans="1:16">
      <c r="A56" s="24"/>
      <c r="B56" s="24"/>
    </row>
    <row r="61" spans="1:16">
      <c r="K61" s="1"/>
      <c r="M61" s="1"/>
      <c r="N61" s="1"/>
    </row>
    <row r="62" spans="1:16">
      <c r="F62" s="17"/>
      <c r="G62" s="17"/>
      <c r="H62" s="17"/>
      <c r="I62" s="17"/>
      <c r="J62" s="17"/>
      <c r="K62" s="25"/>
      <c r="L62" s="17"/>
      <c r="M62" s="25"/>
      <c r="N62" s="17"/>
      <c r="O62" s="17"/>
      <c r="P62" s="17"/>
    </row>
  </sheetData>
  <sortState ref="A3:L53">
    <sortCondition ref="A3:A53"/>
  </sortState>
  <mergeCells count="10">
    <mergeCell ref="D1:E1"/>
    <mergeCell ref="D55:E55"/>
    <mergeCell ref="F1:G1"/>
    <mergeCell ref="H1:I1"/>
    <mergeCell ref="J1:K1"/>
    <mergeCell ref="L1:M1"/>
    <mergeCell ref="F55:G55"/>
    <mergeCell ref="H55:I55"/>
    <mergeCell ref="J55:K55"/>
    <mergeCell ref="L55:M55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K56"/>
  <sheetViews>
    <sheetView topLeftCell="K24" zoomScale="70" zoomScaleNormal="70" workbookViewId="0">
      <selection activeCell="AF54" sqref="AF54"/>
    </sheetView>
  </sheetViews>
  <sheetFormatPr defaultRowHeight="15"/>
  <cols>
    <col min="1" max="1" width="9.42578125" bestFit="1" customWidth="1"/>
    <col min="2" max="2" width="5.140625" bestFit="1" customWidth="1"/>
    <col min="3" max="12" width="10.5703125" style="25" bestFit="1" customWidth="1"/>
    <col min="16" max="21" width="3.42578125" bestFit="1" customWidth="1"/>
    <col min="22" max="22" width="2.42578125" bestFit="1" customWidth="1"/>
    <col min="23" max="24" width="3.42578125" bestFit="1" customWidth="1"/>
    <col min="25" max="25" width="3.42578125" style="27" bestFit="1" customWidth="1"/>
    <col min="26" max="26" width="9.7109375" customWidth="1"/>
    <col min="32" max="32" width="11.85546875" bestFit="1" customWidth="1"/>
    <col min="36" max="36" width="22.85546875" bestFit="1" customWidth="1"/>
  </cols>
  <sheetData>
    <row r="1" spans="1:37">
      <c r="C1" s="25">
        <v>1</v>
      </c>
      <c r="D1" s="25">
        <v>2</v>
      </c>
      <c r="E1" s="25">
        <v>3</v>
      </c>
      <c r="F1" s="25">
        <v>4</v>
      </c>
      <c r="G1" s="25">
        <v>5</v>
      </c>
      <c r="H1" s="25">
        <v>6</v>
      </c>
      <c r="I1" s="25">
        <v>7</v>
      </c>
      <c r="J1" s="25">
        <v>8</v>
      </c>
      <c r="K1" s="25">
        <v>9</v>
      </c>
      <c r="L1" s="25">
        <v>10</v>
      </c>
      <c r="P1" s="25">
        <v>1</v>
      </c>
      <c r="Q1" s="25">
        <v>2</v>
      </c>
      <c r="R1" s="25">
        <v>3</v>
      </c>
      <c r="S1" s="25">
        <v>4</v>
      </c>
      <c r="T1" s="25">
        <v>5</v>
      </c>
      <c r="U1" s="25">
        <v>6</v>
      </c>
      <c r="V1" s="25">
        <v>7</v>
      </c>
      <c r="W1" s="25">
        <v>8</v>
      </c>
      <c r="X1" s="25">
        <v>9</v>
      </c>
      <c r="Y1" s="25">
        <v>10</v>
      </c>
      <c r="Z1" s="1"/>
      <c r="AA1" s="1"/>
      <c r="AB1" s="1"/>
      <c r="AC1" s="1"/>
      <c r="AD1" s="1"/>
      <c r="AE1" s="24"/>
      <c r="AF1" s="1"/>
    </row>
    <row r="2" spans="1:37">
      <c r="A2" s="113" t="str">
        <f>VLOOKUP(B2,'obrázky 2'!A:B,2,FALSE)</f>
        <v>naděje</v>
      </c>
      <c r="B2" s="31">
        <v>43</v>
      </c>
      <c r="C2" s="41" t="s">
        <v>2</v>
      </c>
      <c r="D2" s="41" t="s">
        <v>2</v>
      </c>
      <c r="E2" s="41" t="s">
        <v>32</v>
      </c>
      <c r="F2" s="41" t="s">
        <v>136</v>
      </c>
      <c r="G2" s="41" t="s">
        <v>2</v>
      </c>
      <c r="H2" s="41" t="s">
        <v>2</v>
      </c>
      <c r="I2" s="41" t="s">
        <v>32</v>
      </c>
      <c r="J2" s="41" t="s">
        <v>2</v>
      </c>
      <c r="K2" s="41" t="s">
        <v>2</v>
      </c>
      <c r="L2" s="42" t="s">
        <v>2</v>
      </c>
      <c r="M2" s="40">
        <f>COUNTIFS($C2:$L2,$A$2)</f>
        <v>1</v>
      </c>
      <c r="N2" s="43" t="s">
        <v>136</v>
      </c>
      <c r="P2" s="19">
        <f>IF(C2=$A$2,1,0)</f>
        <v>0</v>
      </c>
      <c r="Q2" s="19">
        <f t="shared" ref="Q2:Y8" si="0">IF(D2=$A$2,1,0)</f>
        <v>0</v>
      </c>
      <c r="R2" s="19">
        <f t="shared" si="0"/>
        <v>0</v>
      </c>
      <c r="S2" s="19">
        <f t="shared" si="0"/>
        <v>1</v>
      </c>
      <c r="T2" s="19">
        <f t="shared" si="0"/>
        <v>0</v>
      </c>
      <c r="U2" s="19">
        <f t="shared" si="0"/>
        <v>0</v>
      </c>
      <c r="V2" s="19">
        <f t="shared" si="0"/>
        <v>0</v>
      </c>
      <c r="W2" s="19">
        <f t="shared" si="0"/>
        <v>0</v>
      </c>
      <c r="X2" s="19">
        <f t="shared" si="0"/>
        <v>0</v>
      </c>
      <c r="Y2" s="19">
        <f t="shared" si="0"/>
        <v>0</v>
      </c>
      <c r="Z2" s="25"/>
      <c r="AA2" s="25"/>
      <c r="AB2" s="25"/>
      <c r="AC2" s="25"/>
      <c r="AD2" s="25"/>
      <c r="AE2" s="25"/>
      <c r="AF2" s="25"/>
    </row>
    <row r="3" spans="1:37">
      <c r="A3" s="114"/>
      <c r="B3" s="34">
        <v>45</v>
      </c>
      <c r="C3" s="43" t="s">
        <v>2</v>
      </c>
      <c r="D3" s="43" t="s">
        <v>2</v>
      </c>
      <c r="E3" s="43" t="s">
        <v>3</v>
      </c>
      <c r="F3" s="43" t="s">
        <v>136</v>
      </c>
      <c r="G3" s="43" t="s">
        <v>135</v>
      </c>
      <c r="H3" s="43" t="s">
        <v>2</v>
      </c>
      <c r="I3" s="43" t="s">
        <v>2</v>
      </c>
      <c r="J3" s="43" t="s">
        <v>2</v>
      </c>
      <c r="K3" s="43" t="s">
        <v>136</v>
      </c>
      <c r="L3" s="44" t="s">
        <v>2</v>
      </c>
      <c r="M3" s="40">
        <f>COUNTIFS($C3:$L3,$A$2)</f>
        <v>2</v>
      </c>
      <c r="N3" s="43" t="s">
        <v>136</v>
      </c>
      <c r="P3" s="19">
        <f t="shared" ref="P3:P8" si="1">IF(C3=$A$2,1,0)</f>
        <v>0</v>
      </c>
      <c r="Q3" s="19">
        <f t="shared" si="0"/>
        <v>0</v>
      </c>
      <c r="R3" s="19">
        <f t="shared" si="0"/>
        <v>0</v>
      </c>
      <c r="S3" s="19">
        <f t="shared" si="0"/>
        <v>1</v>
      </c>
      <c r="T3" s="19">
        <f t="shared" si="0"/>
        <v>0</v>
      </c>
      <c r="U3" s="19">
        <f t="shared" si="0"/>
        <v>0</v>
      </c>
      <c r="V3" s="19">
        <f t="shared" si="0"/>
        <v>0</v>
      </c>
      <c r="W3" s="19">
        <f t="shared" si="0"/>
        <v>0</v>
      </c>
      <c r="X3" s="19">
        <f t="shared" si="0"/>
        <v>1</v>
      </c>
      <c r="Y3" s="19">
        <f t="shared" si="0"/>
        <v>0</v>
      </c>
    </row>
    <row r="4" spans="1:37">
      <c r="A4" s="114"/>
      <c r="B4" s="63">
        <v>48</v>
      </c>
      <c r="C4" s="43" t="s">
        <v>134</v>
      </c>
      <c r="D4" s="43" t="s">
        <v>3</v>
      </c>
      <c r="E4" s="43" t="s">
        <v>3</v>
      </c>
      <c r="F4" s="43" t="s">
        <v>136</v>
      </c>
      <c r="G4" s="43" t="s">
        <v>135</v>
      </c>
      <c r="H4" s="43" t="s">
        <v>135</v>
      </c>
      <c r="I4" s="43" t="s">
        <v>134</v>
      </c>
      <c r="J4" s="43" t="s">
        <v>16</v>
      </c>
      <c r="K4" s="43" t="s">
        <v>135</v>
      </c>
      <c r="L4" s="44" t="s">
        <v>135</v>
      </c>
      <c r="M4" s="40">
        <f t="shared" ref="M4:M8" si="2">COUNTIFS($C4:$L4,$A$2)</f>
        <v>1</v>
      </c>
      <c r="N4" s="43" t="s">
        <v>136</v>
      </c>
      <c r="P4" s="19">
        <f t="shared" si="1"/>
        <v>0</v>
      </c>
      <c r="Q4" s="19">
        <f t="shared" si="0"/>
        <v>0</v>
      </c>
      <c r="R4" s="19">
        <f t="shared" si="0"/>
        <v>0</v>
      </c>
      <c r="S4" s="19">
        <f t="shared" si="0"/>
        <v>1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37">
      <c r="A5" s="114"/>
      <c r="B5" s="34">
        <v>70</v>
      </c>
      <c r="C5" s="43" t="s">
        <v>2</v>
      </c>
      <c r="D5" s="43" t="s">
        <v>32</v>
      </c>
      <c r="E5" s="43" t="s">
        <v>32</v>
      </c>
      <c r="F5" s="43" t="s">
        <v>32</v>
      </c>
      <c r="G5" s="43" t="s">
        <v>2</v>
      </c>
      <c r="H5" s="43" t="s">
        <v>32</v>
      </c>
      <c r="I5" s="43" t="s">
        <v>32</v>
      </c>
      <c r="J5" s="43" t="s">
        <v>32</v>
      </c>
      <c r="K5" s="43" t="s">
        <v>32</v>
      </c>
      <c r="L5" s="44" t="s">
        <v>32</v>
      </c>
      <c r="M5" s="61">
        <f t="shared" si="2"/>
        <v>0</v>
      </c>
      <c r="N5" s="43" t="s">
        <v>136</v>
      </c>
      <c r="P5" s="19">
        <f t="shared" si="1"/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si="0"/>
        <v>0</v>
      </c>
      <c r="Y5" s="19">
        <f t="shared" si="0"/>
        <v>0</v>
      </c>
      <c r="AA5" s="30"/>
    </row>
    <row r="6" spans="1:37">
      <c r="A6" s="114"/>
      <c r="B6" s="34">
        <v>132</v>
      </c>
      <c r="C6" s="43" t="s">
        <v>136</v>
      </c>
      <c r="D6" s="43" t="s">
        <v>135</v>
      </c>
      <c r="E6" s="43" t="s">
        <v>136</v>
      </c>
      <c r="F6" s="43" t="s">
        <v>134</v>
      </c>
      <c r="G6" s="43" t="s">
        <v>2</v>
      </c>
      <c r="H6" s="43" t="s">
        <v>134</v>
      </c>
      <c r="I6" s="43" t="s">
        <v>2</v>
      </c>
      <c r="J6" s="43" t="s">
        <v>2</v>
      </c>
      <c r="K6" s="43" t="s">
        <v>32</v>
      </c>
      <c r="L6" s="44" t="s">
        <v>2</v>
      </c>
      <c r="M6" s="40">
        <f t="shared" si="2"/>
        <v>2</v>
      </c>
      <c r="N6" s="43" t="s">
        <v>136</v>
      </c>
      <c r="P6" s="19">
        <f t="shared" si="1"/>
        <v>1</v>
      </c>
      <c r="Q6" s="19">
        <f t="shared" si="0"/>
        <v>0</v>
      </c>
      <c r="R6" s="19">
        <f t="shared" si="0"/>
        <v>1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</row>
    <row r="7" spans="1:37">
      <c r="A7" s="114"/>
      <c r="B7" s="58">
        <v>141</v>
      </c>
      <c r="C7" s="43" t="s">
        <v>135</v>
      </c>
      <c r="D7" s="43" t="s">
        <v>136</v>
      </c>
      <c r="E7" s="43" t="s">
        <v>136</v>
      </c>
      <c r="F7" s="43" t="s">
        <v>136</v>
      </c>
      <c r="G7" s="43" t="s">
        <v>136</v>
      </c>
      <c r="H7" s="43" t="s">
        <v>135</v>
      </c>
      <c r="I7" s="43" t="s">
        <v>3</v>
      </c>
      <c r="J7" s="43" t="s">
        <v>136</v>
      </c>
      <c r="K7" s="43" t="s">
        <v>136</v>
      </c>
      <c r="L7" s="44" t="s">
        <v>136</v>
      </c>
      <c r="M7" s="57">
        <f t="shared" si="2"/>
        <v>7</v>
      </c>
      <c r="N7" s="43" t="s">
        <v>136</v>
      </c>
      <c r="P7" s="19">
        <f t="shared" si="1"/>
        <v>0</v>
      </c>
      <c r="Q7" s="19">
        <f t="shared" si="0"/>
        <v>1</v>
      </c>
      <c r="R7" s="19">
        <f t="shared" si="0"/>
        <v>1</v>
      </c>
      <c r="S7" s="19">
        <f t="shared" si="0"/>
        <v>1</v>
      </c>
      <c r="T7" s="19">
        <f t="shared" si="0"/>
        <v>1</v>
      </c>
      <c r="U7" s="19">
        <f t="shared" si="0"/>
        <v>0</v>
      </c>
      <c r="V7" s="19">
        <f t="shared" si="0"/>
        <v>0</v>
      </c>
      <c r="W7" s="19">
        <f t="shared" si="0"/>
        <v>1</v>
      </c>
      <c r="X7" s="19">
        <f t="shared" si="0"/>
        <v>1</v>
      </c>
      <c r="Y7" s="19">
        <f t="shared" si="0"/>
        <v>1</v>
      </c>
    </row>
    <row r="8" spans="1:37">
      <c r="A8" s="115"/>
      <c r="B8" s="37">
        <v>147</v>
      </c>
      <c r="C8" s="45" t="s">
        <v>134</v>
      </c>
      <c r="D8" s="45" t="s">
        <v>134</v>
      </c>
      <c r="E8" s="45" t="s">
        <v>134</v>
      </c>
      <c r="F8" s="45" t="s">
        <v>135</v>
      </c>
      <c r="G8" s="45" t="s">
        <v>134</v>
      </c>
      <c r="H8" s="45" t="s">
        <v>16</v>
      </c>
      <c r="I8" s="45" t="s">
        <v>134</v>
      </c>
      <c r="J8" s="45" t="s">
        <v>134</v>
      </c>
      <c r="K8" s="45" t="s">
        <v>2</v>
      </c>
      <c r="L8" s="46" t="s">
        <v>16</v>
      </c>
      <c r="M8" s="40">
        <f t="shared" si="2"/>
        <v>0</v>
      </c>
      <c r="N8" s="43" t="s">
        <v>136</v>
      </c>
      <c r="P8" s="19">
        <f t="shared" si="1"/>
        <v>0</v>
      </c>
      <c r="Q8" s="19">
        <f t="shared" si="0"/>
        <v>0</v>
      </c>
      <c r="R8" s="19">
        <f t="shared" si="0"/>
        <v>0</v>
      </c>
      <c r="S8" s="19">
        <f t="shared" si="0"/>
        <v>0</v>
      </c>
      <c r="T8" s="19">
        <f t="shared" si="0"/>
        <v>0</v>
      </c>
      <c r="U8" s="19">
        <f t="shared" si="0"/>
        <v>0</v>
      </c>
      <c r="V8" s="19">
        <f t="shared" si="0"/>
        <v>0</v>
      </c>
      <c r="W8" s="19">
        <f t="shared" si="0"/>
        <v>0</v>
      </c>
      <c r="X8" s="19">
        <f t="shared" si="0"/>
        <v>0</v>
      </c>
      <c r="Y8" s="19">
        <f t="shared" si="0"/>
        <v>0</v>
      </c>
    </row>
    <row r="9" spans="1:37">
      <c r="A9" s="113" t="str">
        <f>VLOOKUP(B9,'obrázky 2'!A:B,2,FALSE)</f>
        <v>radost</v>
      </c>
      <c r="B9" s="59">
        <v>52</v>
      </c>
      <c r="C9" s="32" t="s">
        <v>2</v>
      </c>
      <c r="D9" s="32" t="s">
        <v>2</v>
      </c>
      <c r="E9" s="32" t="s">
        <v>2</v>
      </c>
      <c r="F9" s="32" t="s">
        <v>2</v>
      </c>
      <c r="G9" s="32" t="s">
        <v>32</v>
      </c>
      <c r="H9" s="32" t="s">
        <v>2</v>
      </c>
      <c r="I9" s="32" t="s">
        <v>2</v>
      </c>
      <c r="J9" s="32" t="s">
        <v>2</v>
      </c>
      <c r="K9" s="32" t="s">
        <v>2</v>
      </c>
      <c r="L9" s="33" t="s">
        <v>2</v>
      </c>
      <c r="M9" s="57">
        <f>COUNTIFS($C9:$L9,$A$9)</f>
        <v>9</v>
      </c>
      <c r="N9" s="43" t="s">
        <v>2</v>
      </c>
      <c r="P9" s="19">
        <f>IF(C9=$A$9,1,0)</f>
        <v>1</v>
      </c>
      <c r="Q9" s="19">
        <f t="shared" ref="Q9:Y9" si="3">IF(D9=$A$9,1,0)</f>
        <v>1</v>
      </c>
      <c r="R9" s="19">
        <f t="shared" si="3"/>
        <v>1</v>
      </c>
      <c r="S9" s="19">
        <f t="shared" si="3"/>
        <v>1</v>
      </c>
      <c r="T9" s="19">
        <f t="shared" si="3"/>
        <v>0</v>
      </c>
      <c r="U9" s="19">
        <f t="shared" si="3"/>
        <v>1</v>
      </c>
      <c r="V9" s="19">
        <f t="shared" si="3"/>
        <v>1</v>
      </c>
      <c r="W9" s="19">
        <f t="shared" si="3"/>
        <v>1</v>
      </c>
      <c r="X9" s="19">
        <f t="shared" si="3"/>
        <v>1</v>
      </c>
      <c r="Y9" s="19">
        <f t="shared" si="3"/>
        <v>1</v>
      </c>
      <c r="Z9" t="s">
        <v>146</v>
      </c>
    </row>
    <row r="10" spans="1:37">
      <c r="A10" s="114"/>
      <c r="B10" s="34">
        <v>136</v>
      </c>
      <c r="C10" s="35" t="s">
        <v>2</v>
      </c>
      <c r="D10" s="35" t="s">
        <v>2</v>
      </c>
      <c r="E10" s="35" t="s">
        <v>134</v>
      </c>
      <c r="F10" s="35" t="s">
        <v>2</v>
      </c>
      <c r="G10" s="35" t="s">
        <v>2</v>
      </c>
      <c r="H10" s="35" t="s">
        <v>2</v>
      </c>
      <c r="I10" s="35" t="s">
        <v>2</v>
      </c>
      <c r="J10" s="35" t="s">
        <v>2</v>
      </c>
      <c r="K10" s="35" t="s">
        <v>2</v>
      </c>
      <c r="L10" s="36" t="s">
        <v>32</v>
      </c>
      <c r="M10" s="40">
        <f t="shared" ref="M10:M15" si="4">COUNTIFS($C10:$L10,$A$9)</f>
        <v>8</v>
      </c>
      <c r="N10" s="43" t="s">
        <v>2</v>
      </c>
      <c r="P10" s="19">
        <f t="shared" ref="P10:P15" si="5">IF(C10=$A$9,1,0)</f>
        <v>1</v>
      </c>
      <c r="Q10" s="19">
        <f t="shared" ref="Q10:Q15" si="6">IF(D10=$A$9,1,0)</f>
        <v>1</v>
      </c>
      <c r="R10" s="19">
        <f t="shared" ref="R10:R15" si="7">IF(E10=$A$9,1,0)</f>
        <v>0</v>
      </c>
      <c r="S10" s="19">
        <f t="shared" ref="S10:S15" si="8">IF(F10=$A$9,1,0)</f>
        <v>1</v>
      </c>
      <c r="T10" s="19">
        <f t="shared" ref="T10:T15" si="9">IF(G10=$A$9,1,0)</f>
        <v>1</v>
      </c>
      <c r="U10" s="19">
        <f t="shared" ref="U10:U15" si="10">IF(H10=$A$9,1,0)</f>
        <v>1</v>
      </c>
      <c r="V10" s="19">
        <f t="shared" ref="V10:V15" si="11">IF(I10=$A$9,1,0)</f>
        <v>1</v>
      </c>
      <c r="W10" s="19">
        <f t="shared" ref="W10:W15" si="12">IF(J10=$A$9,1,0)</f>
        <v>1</v>
      </c>
      <c r="X10" s="19">
        <f t="shared" ref="X10:X15" si="13">IF(K10=$A$9,1,0)</f>
        <v>1</v>
      </c>
      <c r="Y10" s="19">
        <f t="shared" ref="Y10:Y15" si="14">IF(L10=$A$9,1,0)</f>
        <v>0</v>
      </c>
      <c r="Z10" s="11"/>
      <c r="AA10" s="81" t="s">
        <v>141</v>
      </c>
      <c r="AB10" s="81" t="s">
        <v>135</v>
      </c>
      <c r="AC10" s="81" t="s">
        <v>134</v>
      </c>
      <c r="AD10" s="81" t="s">
        <v>16</v>
      </c>
      <c r="AE10" s="81" t="s">
        <v>136</v>
      </c>
      <c r="AF10" s="81" t="s">
        <v>32</v>
      </c>
      <c r="AG10" s="81" t="s">
        <v>2</v>
      </c>
      <c r="AJ10" s="85" t="s">
        <v>142</v>
      </c>
      <c r="AK10" s="27"/>
    </row>
    <row r="11" spans="1:37">
      <c r="A11" s="114" t="str">
        <f>VLOOKUP(B11,'obrázky 2'!A:B,2,FALSE)</f>
        <v>smutek</v>
      </c>
      <c r="B11" s="34">
        <v>47</v>
      </c>
      <c r="C11" s="35" t="s">
        <v>3</v>
      </c>
      <c r="D11" s="35" t="s">
        <v>3</v>
      </c>
      <c r="E11" s="35" t="s">
        <v>134</v>
      </c>
      <c r="F11" s="35" t="s">
        <v>3</v>
      </c>
      <c r="G11" s="35" t="s">
        <v>3</v>
      </c>
      <c r="H11" s="35" t="s">
        <v>16</v>
      </c>
      <c r="I11" s="35" t="s">
        <v>3</v>
      </c>
      <c r="J11" s="35" t="s">
        <v>3</v>
      </c>
      <c r="K11" s="35" t="s">
        <v>16</v>
      </c>
      <c r="L11" s="36" t="s">
        <v>3</v>
      </c>
      <c r="M11" s="40">
        <f t="shared" si="4"/>
        <v>0</v>
      </c>
      <c r="N11" s="43" t="s">
        <v>2</v>
      </c>
      <c r="P11" s="19">
        <f t="shared" si="5"/>
        <v>0</v>
      </c>
      <c r="Q11" s="19">
        <f t="shared" si="6"/>
        <v>0</v>
      </c>
      <c r="R11" s="19">
        <f t="shared" si="7"/>
        <v>0</v>
      </c>
      <c r="S11" s="19">
        <f t="shared" si="8"/>
        <v>0</v>
      </c>
      <c r="T11" s="19">
        <f t="shared" si="9"/>
        <v>0</v>
      </c>
      <c r="U11" s="19">
        <f t="shared" si="10"/>
        <v>0</v>
      </c>
      <c r="V11" s="19">
        <f t="shared" si="11"/>
        <v>0</v>
      </c>
      <c r="W11" s="19">
        <f t="shared" si="12"/>
        <v>0</v>
      </c>
      <c r="X11" s="19">
        <f t="shared" si="13"/>
        <v>0</v>
      </c>
      <c r="Y11" s="19">
        <f t="shared" si="14"/>
        <v>0</v>
      </c>
      <c r="Z11" s="11" t="s">
        <v>141</v>
      </c>
      <c r="AA11" s="40">
        <f>COUNTIFS($C16:$L22,AA10)</f>
        <v>47</v>
      </c>
      <c r="AB11" s="40">
        <f t="shared" ref="AB11:AG11" si="15">COUNTIFS($C16:$L22,AB10)</f>
        <v>0</v>
      </c>
      <c r="AC11" s="40">
        <f t="shared" si="15"/>
        <v>5</v>
      </c>
      <c r="AD11" s="40">
        <f t="shared" si="15"/>
        <v>0</v>
      </c>
      <c r="AE11" s="40">
        <f t="shared" si="15"/>
        <v>0</v>
      </c>
      <c r="AF11" s="40">
        <f t="shared" si="15"/>
        <v>6</v>
      </c>
      <c r="AG11" s="40">
        <f t="shared" si="15"/>
        <v>12</v>
      </c>
      <c r="AH11" s="47">
        <f>SUM(AA11:AG11)</f>
        <v>70</v>
      </c>
      <c r="AJ11" s="11" t="s">
        <v>141</v>
      </c>
      <c r="AK11" s="101">
        <f>AA11/($AH$18/100)</f>
        <v>11.007025761124122</v>
      </c>
    </row>
    <row r="12" spans="1:37">
      <c r="A12" s="114"/>
      <c r="B12" s="34">
        <v>49</v>
      </c>
      <c r="C12" s="35" t="s">
        <v>16</v>
      </c>
      <c r="D12" s="35" t="s">
        <v>135</v>
      </c>
      <c r="E12" s="35" t="s">
        <v>16</v>
      </c>
      <c r="F12" s="35" t="s">
        <v>2</v>
      </c>
      <c r="G12" s="35" t="s">
        <v>3</v>
      </c>
      <c r="H12" s="35" t="s">
        <v>3</v>
      </c>
      <c r="I12" s="35" t="s">
        <v>16</v>
      </c>
      <c r="J12" s="35" t="s">
        <v>16</v>
      </c>
      <c r="K12" s="35" t="s">
        <v>16</v>
      </c>
      <c r="L12" s="36" t="s">
        <v>16</v>
      </c>
      <c r="M12" s="40">
        <f t="shared" si="4"/>
        <v>1</v>
      </c>
      <c r="N12" s="43" t="s">
        <v>2</v>
      </c>
      <c r="P12" s="19">
        <f t="shared" si="5"/>
        <v>0</v>
      </c>
      <c r="Q12" s="19">
        <f t="shared" si="6"/>
        <v>0</v>
      </c>
      <c r="R12" s="19">
        <f t="shared" si="7"/>
        <v>0</v>
      </c>
      <c r="S12" s="19">
        <f t="shared" si="8"/>
        <v>1</v>
      </c>
      <c r="T12" s="19">
        <f t="shared" si="9"/>
        <v>0</v>
      </c>
      <c r="U12" s="19">
        <f t="shared" si="10"/>
        <v>0</v>
      </c>
      <c r="V12" s="19">
        <f t="shared" si="11"/>
        <v>0</v>
      </c>
      <c r="W12" s="19">
        <f t="shared" si="12"/>
        <v>0</v>
      </c>
      <c r="X12" s="19">
        <f t="shared" si="13"/>
        <v>0</v>
      </c>
      <c r="Y12" s="19">
        <f t="shared" si="14"/>
        <v>0</v>
      </c>
      <c r="Z12" s="11" t="s">
        <v>135</v>
      </c>
      <c r="AA12" s="40">
        <f>COUNTIFS($C30:$L37,AA10)</f>
        <v>11</v>
      </c>
      <c r="AB12" s="40">
        <f t="shared" ref="AB12:AG12" si="16">COUNTIFS($C30:$L37,AB10)</f>
        <v>20</v>
      </c>
      <c r="AC12" s="40">
        <f t="shared" si="16"/>
        <v>6</v>
      </c>
      <c r="AD12" s="40">
        <f t="shared" si="16"/>
        <v>38</v>
      </c>
      <c r="AE12" s="40">
        <f t="shared" si="16"/>
        <v>3</v>
      </c>
      <c r="AF12" s="40">
        <f t="shared" si="16"/>
        <v>1</v>
      </c>
      <c r="AG12" s="40">
        <f t="shared" si="16"/>
        <v>1</v>
      </c>
      <c r="AH12" s="47">
        <f>SUM(AA12:AG12)</f>
        <v>80</v>
      </c>
      <c r="AJ12" s="11" t="s">
        <v>135</v>
      </c>
      <c r="AK12" s="101">
        <f>AB12/($AH$18/100)</f>
        <v>4.6838407494145207</v>
      </c>
    </row>
    <row r="13" spans="1:37">
      <c r="A13" s="114"/>
      <c r="B13" s="34">
        <v>53</v>
      </c>
      <c r="C13" s="35" t="s">
        <v>3</v>
      </c>
      <c r="D13" s="35" t="s">
        <v>135</v>
      </c>
      <c r="E13" s="35" t="s">
        <v>3</v>
      </c>
      <c r="F13" s="35" t="s">
        <v>3</v>
      </c>
      <c r="G13" s="35" t="s">
        <v>16</v>
      </c>
      <c r="H13" s="35" t="s">
        <v>16</v>
      </c>
      <c r="I13" s="35" t="s">
        <v>134</v>
      </c>
      <c r="J13" s="35" t="s">
        <v>3</v>
      </c>
      <c r="K13" s="35" t="s">
        <v>3</v>
      </c>
      <c r="L13" s="36" t="s">
        <v>3</v>
      </c>
      <c r="M13" s="40">
        <f t="shared" si="4"/>
        <v>0</v>
      </c>
      <c r="N13" s="43" t="s">
        <v>2</v>
      </c>
      <c r="P13" s="19">
        <f t="shared" si="5"/>
        <v>0</v>
      </c>
      <c r="Q13" s="19">
        <f t="shared" si="6"/>
        <v>0</v>
      </c>
      <c r="R13" s="19">
        <f t="shared" si="7"/>
        <v>0</v>
      </c>
      <c r="S13" s="19">
        <f t="shared" si="8"/>
        <v>0</v>
      </c>
      <c r="T13" s="19">
        <f t="shared" si="9"/>
        <v>0</v>
      </c>
      <c r="U13" s="19">
        <f t="shared" si="10"/>
        <v>0</v>
      </c>
      <c r="V13" s="19">
        <f t="shared" si="11"/>
        <v>0</v>
      </c>
      <c r="W13" s="19">
        <f t="shared" si="12"/>
        <v>0</v>
      </c>
      <c r="X13" s="19">
        <f t="shared" si="13"/>
        <v>0</v>
      </c>
      <c r="Y13" s="19">
        <f t="shared" si="14"/>
        <v>0</v>
      </c>
      <c r="Z13" s="11" t="s">
        <v>134</v>
      </c>
      <c r="AA13" s="40">
        <f>COUNTIFS($C42:$L44,AA10)</f>
        <v>2</v>
      </c>
      <c r="AB13" s="40">
        <f t="shared" ref="AB13:AG13" si="17">COUNTIFS($C42:$L44,AB10)</f>
        <v>3</v>
      </c>
      <c r="AC13" s="40">
        <f t="shared" si="17"/>
        <v>3</v>
      </c>
      <c r="AD13" s="40">
        <f t="shared" si="17"/>
        <v>11</v>
      </c>
      <c r="AE13" s="40">
        <f t="shared" si="17"/>
        <v>2</v>
      </c>
      <c r="AF13" s="40">
        <f t="shared" si="17"/>
        <v>2</v>
      </c>
      <c r="AG13" s="40">
        <f t="shared" si="17"/>
        <v>7</v>
      </c>
      <c r="AH13" s="47">
        <f t="shared" ref="AH13:AH16" si="18">SUM(AA13:AG13)</f>
        <v>30</v>
      </c>
      <c r="AJ13" s="11" t="s">
        <v>134</v>
      </c>
      <c r="AK13" s="101">
        <f>AC13/($AH$18/100)</f>
        <v>0.7025761124121781</v>
      </c>
    </row>
    <row r="14" spans="1:37">
      <c r="A14" s="114"/>
      <c r="B14" s="34">
        <v>60</v>
      </c>
      <c r="C14" s="35" t="s">
        <v>3</v>
      </c>
      <c r="D14" s="35" t="s">
        <v>3</v>
      </c>
      <c r="E14" s="35" t="s">
        <v>3</v>
      </c>
      <c r="F14" s="35" t="s">
        <v>3</v>
      </c>
      <c r="G14" s="35" t="s">
        <v>3</v>
      </c>
      <c r="H14" s="35" t="s">
        <v>3</v>
      </c>
      <c r="I14" s="35" t="s">
        <v>3</v>
      </c>
      <c r="J14" s="35" t="s">
        <v>3</v>
      </c>
      <c r="K14" s="35" t="s">
        <v>3</v>
      </c>
      <c r="L14" s="36" t="s">
        <v>3</v>
      </c>
      <c r="M14" s="40">
        <f t="shared" si="4"/>
        <v>0</v>
      </c>
      <c r="N14" s="43" t="s">
        <v>2</v>
      </c>
      <c r="P14" s="19">
        <f t="shared" si="5"/>
        <v>0</v>
      </c>
      <c r="Q14" s="19">
        <f t="shared" si="6"/>
        <v>0</v>
      </c>
      <c r="R14" s="19">
        <f t="shared" si="7"/>
        <v>0</v>
      </c>
      <c r="S14" s="19">
        <f t="shared" si="8"/>
        <v>0</v>
      </c>
      <c r="T14" s="19">
        <f t="shared" si="9"/>
        <v>0</v>
      </c>
      <c r="U14" s="19">
        <f t="shared" si="10"/>
        <v>0</v>
      </c>
      <c r="V14" s="19">
        <f t="shared" si="11"/>
        <v>0</v>
      </c>
      <c r="W14" s="19">
        <f t="shared" si="12"/>
        <v>0</v>
      </c>
      <c r="X14" s="19">
        <f t="shared" si="13"/>
        <v>0</v>
      </c>
      <c r="Y14" s="19">
        <f t="shared" si="14"/>
        <v>0</v>
      </c>
      <c r="Z14" s="11" t="s">
        <v>16</v>
      </c>
      <c r="AA14" s="40">
        <f>COUNTIFS(C38:L41,AA10)</f>
        <v>14</v>
      </c>
      <c r="AB14" s="40">
        <f>COUNTIFS(D38:M41,AB10)</f>
        <v>3</v>
      </c>
      <c r="AC14" s="40">
        <f>COUNTIFS(E38:Z41,AC10)</f>
        <v>5</v>
      </c>
      <c r="AD14" s="40">
        <f>COUNTIFS(F38:AA41,AD10)</f>
        <v>11</v>
      </c>
      <c r="AE14" s="40">
        <f>COUNTIFS(G38:AB41,AE10)</f>
        <v>0</v>
      </c>
      <c r="AF14" s="40">
        <f>COUNTIFS(H38:AC41,AF10)</f>
        <v>0</v>
      </c>
      <c r="AG14" s="40">
        <f>COUNTIFS(I38:AD41,AG10)</f>
        <v>4</v>
      </c>
      <c r="AH14" s="47">
        <f t="shared" si="18"/>
        <v>37</v>
      </c>
      <c r="AJ14" s="11" t="s">
        <v>16</v>
      </c>
      <c r="AK14" s="101">
        <f>AD14/($AH$18/100)</f>
        <v>2.5761124121779861</v>
      </c>
    </row>
    <row r="15" spans="1:37">
      <c r="A15" s="115"/>
      <c r="B15" s="60">
        <v>61</v>
      </c>
      <c r="C15" s="38" t="s">
        <v>3</v>
      </c>
      <c r="D15" s="38" t="s">
        <v>3</v>
      </c>
      <c r="E15" s="38" t="s">
        <v>3</v>
      </c>
      <c r="F15" s="38" t="s">
        <v>3</v>
      </c>
      <c r="G15" s="38" t="s">
        <v>3</v>
      </c>
      <c r="H15" s="38" t="s">
        <v>3</v>
      </c>
      <c r="I15" s="38" t="s">
        <v>3</v>
      </c>
      <c r="J15" s="38" t="s">
        <v>3</v>
      </c>
      <c r="K15" s="38" t="s">
        <v>3</v>
      </c>
      <c r="L15" s="39" t="s">
        <v>3</v>
      </c>
      <c r="M15" s="61">
        <f t="shared" si="4"/>
        <v>0</v>
      </c>
      <c r="N15" s="43" t="s">
        <v>2</v>
      </c>
      <c r="P15" s="19">
        <f t="shared" si="5"/>
        <v>0</v>
      </c>
      <c r="Q15" s="19">
        <f t="shared" si="6"/>
        <v>0</v>
      </c>
      <c r="R15" s="19">
        <f t="shared" si="7"/>
        <v>0</v>
      </c>
      <c r="S15" s="19">
        <f t="shared" si="8"/>
        <v>0</v>
      </c>
      <c r="T15" s="19">
        <f t="shared" si="9"/>
        <v>0</v>
      </c>
      <c r="U15" s="19">
        <f t="shared" si="10"/>
        <v>0</v>
      </c>
      <c r="V15" s="19">
        <f t="shared" si="11"/>
        <v>0</v>
      </c>
      <c r="W15" s="19">
        <f t="shared" si="12"/>
        <v>0</v>
      </c>
      <c r="X15" s="19">
        <f t="shared" si="13"/>
        <v>0</v>
      </c>
      <c r="Y15" s="19">
        <f t="shared" si="14"/>
        <v>0</v>
      </c>
      <c r="Z15" s="11" t="s">
        <v>136</v>
      </c>
      <c r="AA15" s="40">
        <f t="shared" ref="AA15:AG15" si="19">COUNTIFS($C2:$L8,AA10)</f>
        <v>4</v>
      </c>
      <c r="AB15" s="40">
        <f t="shared" si="19"/>
        <v>9</v>
      </c>
      <c r="AC15" s="40">
        <f t="shared" si="19"/>
        <v>10</v>
      </c>
      <c r="AD15" s="40">
        <f t="shared" si="19"/>
        <v>3</v>
      </c>
      <c r="AE15" s="40">
        <f t="shared" si="19"/>
        <v>13</v>
      </c>
      <c r="AF15" s="40">
        <f t="shared" si="19"/>
        <v>11</v>
      </c>
      <c r="AG15" s="40">
        <f t="shared" si="19"/>
        <v>20</v>
      </c>
      <c r="AH15" s="47">
        <f t="shared" si="18"/>
        <v>70</v>
      </c>
      <c r="AJ15" s="11" t="s">
        <v>136</v>
      </c>
      <c r="AK15" s="101">
        <f>AE15/($AH$18/100)</f>
        <v>3.0444964871194382</v>
      </c>
    </row>
    <row r="16" spans="1:37">
      <c r="A16" s="113" t="str">
        <f>VLOOKUP(B16,'obrázky 2'!A:B,2,FALSE)</f>
        <v>smutek</v>
      </c>
      <c r="B16" s="31">
        <v>62</v>
      </c>
      <c r="C16" s="32" t="s">
        <v>3</v>
      </c>
      <c r="D16" s="32" t="s">
        <v>3</v>
      </c>
      <c r="E16" s="32" t="s">
        <v>3</v>
      </c>
      <c r="F16" s="32" t="s">
        <v>3</v>
      </c>
      <c r="G16" s="32" t="s">
        <v>3</v>
      </c>
      <c r="H16" s="32" t="s">
        <v>3</v>
      </c>
      <c r="I16" s="32" t="s">
        <v>3</v>
      </c>
      <c r="J16" s="32" t="s">
        <v>3</v>
      </c>
      <c r="K16" s="32" t="s">
        <v>3</v>
      </c>
      <c r="L16" s="33" t="s">
        <v>3</v>
      </c>
      <c r="M16" s="40">
        <f>COUNTIFS($C16:$L16,$A$16)</f>
        <v>10</v>
      </c>
      <c r="N16" s="43" t="s">
        <v>3</v>
      </c>
      <c r="P16" s="19">
        <f>IF(C16=$A$16,1,0)</f>
        <v>1</v>
      </c>
      <c r="Q16" s="19">
        <f t="shared" ref="Q16:Y16" si="20">IF(D16=$A$16,1,0)</f>
        <v>1</v>
      </c>
      <c r="R16" s="19">
        <f t="shared" si="20"/>
        <v>1</v>
      </c>
      <c r="S16" s="19">
        <f t="shared" si="20"/>
        <v>1</v>
      </c>
      <c r="T16" s="19">
        <f t="shared" si="20"/>
        <v>1</v>
      </c>
      <c r="U16" s="19">
        <f t="shared" si="20"/>
        <v>1</v>
      </c>
      <c r="V16" s="19">
        <f t="shared" si="20"/>
        <v>1</v>
      </c>
      <c r="W16" s="19">
        <f t="shared" si="20"/>
        <v>1</v>
      </c>
      <c r="X16" s="19">
        <f t="shared" si="20"/>
        <v>1</v>
      </c>
      <c r="Y16" s="19">
        <f t="shared" si="20"/>
        <v>1</v>
      </c>
      <c r="Z16" s="11" t="s">
        <v>32</v>
      </c>
      <c r="AA16" s="40">
        <f t="shared" ref="AA16:AG16" si="21">COUNTIFS($C23:$L29,AA10)</f>
        <v>1</v>
      </c>
      <c r="AB16" s="40">
        <f t="shared" si="21"/>
        <v>3</v>
      </c>
      <c r="AC16" s="40">
        <f t="shared" si="21"/>
        <v>1</v>
      </c>
      <c r="AD16" s="40">
        <f t="shared" si="21"/>
        <v>3</v>
      </c>
      <c r="AE16" s="40">
        <f t="shared" si="21"/>
        <v>4</v>
      </c>
      <c r="AF16" s="40">
        <f t="shared" si="21"/>
        <v>12</v>
      </c>
      <c r="AG16" s="40">
        <f t="shared" si="21"/>
        <v>46</v>
      </c>
      <c r="AH16" s="47">
        <f t="shared" si="18"/>
        <v>70</v>
      </c>
      <c r="AJ16" s="11" t="s">
        <v>32</v>
      </c>
      <c r="AK16" s="101">
        <f>AF16/($AH$18/100)</f>
        <v>2.8103044496487124</v>
      </c>
    </row>
    <row r="17" spans="1:37">
      <c r="A17" s="114"/>
      <c r="B17" s="34">
        <v>63</v>
      </c>
      <c r="C17" s="35" t="s">
        <v>3</v>
      </c>
      <c r="D17" s="35" t="s">
        <v>3</v>
      </c>
      <c r="E17" s="35" t="s">
        <v>3</v>
      </c>
      <c r="F17" s="35" t="s">
        <v>3</v>
      </c>
      <c r="G17" s="35" t="s">
        <v>3</v>
      </c>
      <c r="H17" s="35" t="s">
        <v>3</v>
      </c>
      <c r="I17" s="35" t="s">
        <v>134</v>
      </c>
      <c r="J17" s="35" t="s">
        <v>3</v>
      </c>
      <c r="K17" s="35" t="s">
        <v>3</v>
      </c>
      <c r="L17" s="36" t="s">
        <v>3</v>
      </c>
      <c r="M17" s="40">
        <f t="shared" ref="M17:M22" si="22">COUNTIFS($C17:$L17,$A$16)</f>
        <v>9</v>
      </c>
      <c r="N17" s="43" t="s">
        <v>3</v>
      </c>
      <c r="P17" s="19">
        <f t="shared" ref="P17:P22" si="23">IF(C17=$A$16,1,0)</f>
        <v>1</v>
      </c>
      <c r="Q17" s="19">
        <f t="shared" ref="Q17:Q22" si="24">IF(D17=$A$16,1,0)</f>
        <v>1</v>
      </c>
      <c r="R17" s="19">
        <f t="shared" ref="R17:R22" si="25">IF(E17=$A$16,1,0)</f>
        <v>1</v>
      </c>
      <c r="S17" s="19">
        <f t="shared" ref="S17:S22" si="26">IF(F17=$A$16,1,0)</f>
        <v>1</v>
      </c>
      <c r="T17" s="19">
        <f t="shared" ref="T17:T22" si="27">IF(G17=$A$16,1,0)</f>
        <v>1</v>
      </c>
      <c r="U17" s="19">
        <f t="shared" ref="U17:U22" si="28">IF(H17=$A$16,1,0)</f>
        <v>1</v>
      </c>
      <c r="V17" s="19">
        <f t="shared" ref="V17:V22" si="29">IF(I17=$A$16,1,0)</f>
        <v>0</v>
      </c>
      <c r="W17" s="19">
        <f t="shared" ref="W17:W22" si="30">IF(J17=$A$16,1,0)</f>
        <v>1</v>
      </c>
      <c r="X17" s="19">
        <f t="shared" ref="X17:X22" si="31">IF(K17=$A$16,1,0)</f>
        <v>1</v>
      </c>
      <c r="Y17" s="19">
        <f t="shared" ref="Y17:Y22" si="32">IF(L17=$A$16,1,0)</f>
        <v>1</v>
      </c>
      <c r="Z17" s="11" t="s">
        <v>2</v>
      </c>
      <c r="AA17" s="40">
        <f t="shared" ref="AA17:AG17" si="33">COUNTIFS($C9:$L15,AA10)</f>
        <v>35</v>
      </c>
      <c r="AB17" s="40">
        <f t="shared" si="33"/>
        <v>2</v>
      </c>
      <c r="AC17" s="40">
        <f t="shared" si="33"/>
        <v>3</v>
      </c>
      <c r="AD17" s="40">
        <f t="shared" si="33"/>
        <v>10</v>
      </c>
      <c r="AE17" s="40">
        <f t="shared" si="33"/>
        <v>0</v>
      </c>
      <c r="AF17" s="40">
        <f t="shared" si="33"/>
        <v>2</v>
      </c>
      <c r="AG17" s="40">
        <f t="shared" si="33"/>
        <v>18</v>
      </c>
      <c r="AH17" s="47">
        <f>SUM(AA17:AG17)</f>
        <v>70</v>
      </c>
      <c r="AJ17" s="11" t="s">
        <v>2</v>
      </c>
      <c r="AK17" s="101">
        <f>AG17/($AH$18/100)</f>
        <v>4.2154566744730682</v>
      </c>
    </row>
    <row r="18" spans="1:37">
      <c r="A18" s="114" t="str">
        <f>VLOOKUP(B18,'obrázky 2'!A:B,2,FALSE)</f>
        <v>smutek</v>
      </c>
      <c r="B18" s="58">
        <v>65</v>
      </c>
      <c r="C18" s="35" t="s">
        <v>3</v>
      </c>
      <c r="D18" s="35" t="s">
        <v>3</v>
      </c>
      <c r="E18" s="35" t="s">
        <v>3</v>
      </c>
      <c r="F18" s="35" t="s">
        <v>3</v>
      </c>
      <c r="G18" s="35" t="s">
        <v>3</v>
      </c>
      <c r="H18" s="35" t="s">
        <v>3</v>
      </c>
      <c r="I18" s="35" t="s">
        <v>3</v>
      </c>
      <c r="J18" s="35" t="s">
        <v>3</v>
      </c>
      <c r="K18" s="35" t="s">
        <v>3</v>
      </c>
      <c r="L18" s="36" t="s">
        <v>3</v>
      </c>
      <c r="M18" s="57">
        <f t="shared" si="22"/>
        <v>10</v>
      </c>
      <c r="N18" s="43" t="s">
        <v>3</v>
      </c>
      <c r="P18" s="19">
        <f t="shared" si="23"/>
        <v>1</v>
      </c>
      <c r="Q18" s="19">
        <f t="shared" si="24"/>
        <v>1</v>
      </c>
      <c r="R18" s="19">
        <f t="shared" si="25"/>
        <v>1</v>
      </c>
      <c r="S18" s="19">
        <f t="shared" si="26"/>
        <v>1</v>
      </c>
      <c r="T18" s="19">
        <f t="shared" si="27"/>
        <v>1</v>
      </c>
      <c r="U18" s="19">
        <f t="shared" si="28"/>
        <v>1</v>
      </c>
      <c r="V18" s="19">
        <f t="shared" si="29"/>
        <v>1</v>
      </c>
      <c r="W18" s="19">
        <f t="shared" si="30"/>
        <v>1</v>
      </c>
      <c r="X18" s="19">
        <f t="shared" si="31"/>
        <v>1</v>
      </c>
      <c r="Y18" s="19">
        <f t="shared" si="32"/>
        <v>1</v>
      </c>
      <c r="AA18">
        <f>SUM(AA11:AA17)</f>
        <v>114</v>
      </c>
      <c r="AB18">
        <f t="shared" ref="AB18:AG18" si="34">SUM(AB11:AB17)</f>
        <v>40</v>
      </c>
      <c r="AC18">
        <f t="shared" si="34"/>
        <v>33</v>
      </c>
      <c r="AD18">
        <f t="shared" si="34"/>
        <v>76</v>
      </c>
      <c r="AE18">
        <f t="shared" si="34"/>
        <v>22</v>
      </c>
      <c r="AF18">
        <f t="shared" si="34"/>
        <v>34</v>
      </c>
      <c r="AG18">
        <f t="shared" si="34"/>
        <v>108</v>
      </c>
      <c r="AH18" s="47">
        <f>SUM(AH11:AH17)</f>
        <v>427</v>
      </c>
    </row>
    <row r="19" spans="1:37">
      <c r="A19" s="114"/>
      <c r="B19" s="34">
        <v>67</v>
      </c>
      <c r="C19" s="35" t="s">
        <v>3</v>
      </c>
      <c r="D19" s="35" t="s">
        <v>3</v>
      </c>
      <c r="E19" s="35" t="s">
        <v>3</v>
      </c>
      <c r="F19" s="35" t="s">
        <v>3</v>
      </c>
      <c r="G19" s="35" t="s">
        <v>3</v>
      </c>
      <c r="H19" s="35" t="s">
        <v>3</v>
      </c>
      <c r="I19" s="35" t="s">
        <v>3</v>
      </c>
      <c r="J19" s="35" t="s">
        <v>3</v>
      </c>
      <c r="K19" s="35" t="s">
        <v>3</v>
      </c>
      <c r="L19" s="36" t="s">
        <v>3</v>
      </c>
      <c r="M19" s="40">
        <f t="shared" si="22"/>
        <v>10</v>
      </c>
      <c r="N19" s="43" t="s">
        <v>3</v>
      </c>
      <c r="P19" s="19">
        <f t="shared" si="23"/>
        <v>1</v>
      </c>
      <c r="Q19" s="19">
        <f t="shared" si="24"/>
        <v>1</v>
      </c>
      <c r="R19" s="19">
        <f t="shared" si="25"/>
        <v>1</v>
      </c>
      <c r="S19" s="19">
        <f t="shared" si="26"/>
        <v>1</v>
      </c>
      <c r="T19" s="19">
        <f t="shared" si="27"/>
        <v>1</v>
      </c>
      <c r="U19" s="19">
        <f t="shared" si="28"/>
        <v>1</v>
      </c>
      <c r="V19" s="19">
        <f t="shared" si="29"/>
        <v>1</v>
      </c>
      <c r="W19" s="19">
        <f t="shared" si="30"/>
        <v>1</v>
      </c>
      <c r="X19" s="19">
        <f t="shared" si="31"/>
        <v>1</v>
      </c>
      <c r="Y19" s="19">
        <f t="shared" si="32"/>
        <v>1</v>
      </c>
      <c r="Z19" t="s">
        <v>147</v>
      </c>
    </row>
    <row r="20" spans="1:37">
      <c r="A20" s="114"/>
      <c r="B20" s="34">
        <v>135</v>
      </c>
      <c r="C20" s="35" t="s">
        <v>3</v>
      </c>
      <c r="D20" s="35" t="s">
        <v>134</v>
      </c>
      <c r="E20" s="35" t="s">
        <v>3</v>
      </c>
      <c r="F20" s="35" t="s">
        <v>134</v>
      </c>
      <c r="G20" s="35" t="s">
        <v>3</v>
      </c>
      <c r="H20" s="35" t="s">
        <v>3</v>
      </c>
      <c r="I20" s="35" t="s">
        <v>3</v>
      </c>
      <c r="J20" s="35" t="s">
        <v>3</v>
      </c>
      <c r="K20" s="35" t="s">
        <v>3</v>
      </c>
      <c r="L20" s="36" t="s">
        <v>3</v>
      </c>
      <c r="M20" s="40">
        <f t="shared" si="22"/>
        <v>8</v>
      </c>
      <c r="N20" s="43" t="s">
        <v>3</v>
      </c>
      <c r="P20" s="19">
        <f t="shared" si="23"/>
        <v>1</v>
      </c>
      <c r="Q20" s="19">
        <f t="shared" si="24"/>
        <v>0</v>
      </c>
      <c r="R20" s="19">
        <f t="shared" si="25"/>
        <v>1</v>
      </c>
      <c r="S20" s="19">
        <f t="shared" si="26"/>
        <v>0</v>
      </c>
      <c r="T20" s="19">
        <f t="shared" si="27"/>
        <v>1</v>
      </c>
      <c r="U20" s="19">
        <f t="shared" si="28"/>
        <v>1</v>
      </c>
      <c r="V20" s="19">
        <f t="shared" si="29"/>
        <v>1</v>
      </c>
      <c r="W20" s="19">
        <f t="shared" si="30"/>
        <v>1</v>
      </c>
      <c r="X20" s="19">
        <f t="shared" si="31"/>
        <v>1</v>
      </c>
      <c r="Y20" s="19">
        <f t="shared" si="32"/>
        <v>1</v>
      </c>
      <c r="Z20" s="11"/>
      <c r="AA20" s="81" t="s">
        <v>141</v>
      </c>
      <c r="AB20" s="81" t="s">
        <v>135</v>
      </c>
      <c r="AC20" s="81" t="s">
        <v>134</v>
      </c>
      <c r="AD20" s="81" t="s">
        <v>16</v>
      </c>
      <c r="AE20" s="81" t="s">
        <v>136</v>
      </c>
      <c r="AF20" s="81" t="s">
        <v>32</v>
      </c>
      <c r="AG20" s="81" t="s">
        <v>2</v>
      </c>
    </row>
    <row r="21" spans="1:37">
      <c r="A21" s="114"/>
      <c r="B21" s="63">
        <v>50</v>
      </c>
      <c r="C21" s="35" t="s">
        <v>2</v>
      </c>
      <c r="D21" s="35" t="s">
        <v>2</v>
      </c>
      <c r="E21" s="35" t="s">
        <v>2</v>
      </c>
      <c r="F21" s="35" t="s">
        <v>2</v>
      </c>
      <c r="G21" s="35" t="s">
        <v>32</v>
      </c>
      <c r="H21" s="35" t="s">
        <v>2</v>
      </c>
      <c r="I21" s="35" t="s">
        <v>2</v>
      </c>
      <c r="J21" s="35" t="s">
        <v>32</v>
      </c>
      <c r="K21" s="35" t="s">
        <v>2</v>
      </c>
      <c r="L21" s="36" t="s">
        <v>2</v>
      </c>
      <c r="M21" s="61">
        <f t="shared" si="22"/>
        <v>0</v>
      </c>
      <c r="N21" s="43" t="s">
        <v>3</v>
      </c>
      <c r="P21" s="19">
        <f t="shared" si="23"/>
        <v>0</v>
      </c>
      <c r="Q21" s="19">
        <f t="shared" si="24"/>
        <v>0</v>
      </c>
      <c r="R21" s="19">
        <f t="shared" si="25"/>
        <v>0</v>
      </c>
      <c r="S21" s="19">
        <f t="shared" si="26"/>
        <v>0</v>
      </c>
      <c r="T21" s="19">
        <f t="shared" si="27"/>
        <v>0</v>
      </c>
      <c r="U21" s="19">
        <f t="shared" si="28"/>
        <v>0</v>
      </c>
      <c r="V21" s="19">
        <f t="shared" si="29"/>
        <v>0</v>
      </c>
      <c r="W21" s="19">
        <f t="shared" si="30"/>
        <v>0</v>
      </c>
      <c r="X21" s="19">
        <f t="shared" si="31"/>
        <v>0</v>
      </c>
      <c r="Y21" s="19">
        <f t="shared" si="32"/>
        <v>0</v>
      </c>
      <c r="Z21" s="11" t="s">
        <v>141</v>
      </c>
      <c r="AA21" s="101">
        <f>AA11/($AH11/100)</f>
        <v>67.142857142857153</v>
      </c>
      <c r="AB21" s="101">
        <f t="shared" ref="AB21:AG21" si="35">AB11/($AH11/100)</f>
        <v>0</v>
      </c>
      <c r="AC21" s="101">
        <f t="shared" si="35"/>
        <v>7.1428571428571432</v>
      </c>
      <c r="AD21" s="101">
        <f t="shared" si="35"/>
        <v>0</v>
      </c>
      <c r="AE21" s="101">
        <f t="shared" si="35"/>
        <v>0</v>
      </c>
      <c r="AF21" s="101">
        <f t="shared" si="35"/>
        <v>8.5714285714285712</v>
      </c>
      <c r="AG21" s="101">
        <f t="shared" si="35"/>
        <v>17.142857142857142</v>
      </c>
      <c r="AH21" s="47">
        <f>SUM(AA21:AG21)</f>
        <v>100</v>
      </c>
    </row>
    <row r="22" spans="1:37">
      <c r="A22" s="115"/>
      <c r="B22" s="60">
        <v>55</v>
      </c>
      <c r="C22" s="38" t="s">
        <v>134</v>
      </c>
      <c r="D22" s="38" t="s">
        <v>32</v>
      </c>
      <c r="E22" s="38" t="s">
        <v>32</v>
      </c>
      <c r="F22" s="38" t="s">
        <v>134</v>
      </c>
      <c r="G22" s="38" t="s">
        <v>32</v>
      </c>
      <c r="H22" s="38" t="s">
        <v>2</v>
      </c>
      <c r="I22" s="38" t="s">
        <v>32</v>
      </c>
      <c r="J22" s="38" t="s">
        <v>2</v>
      </c>
      <c r="K22" s="38" t="s">
        <v>2</v>
      </c>
      <c r="L22" s="39" t="s">
        <v>2</v>
      </c>
      <c r="M22" s="61">
        <f t="shared" si="22"/>
        <v>0</v>
      </c>
      <c r="N22" s="43" t="s">
        <v>3</v>
      </c>
      <c r="P22" s="19">
        <f t="shared" si="23"/>
        <v>0</v>
      </c>
      <c r="Q22" s="19">
        <f t="shared" si="24"/>
        <v>0</v>
      </c>
      <c r="R22" s="19">
        <f t="shared" si="25"/>
        <v>0</v>
      </c>
      <c r="S22" s="19">
        <f t="shared" si="26"/>
        <v>0</v>
      </c>
      <c r="T22" s="19">
        <f t="shared" si="27"/>
        <v>0</v>
      </c>
      <c r="U22" s="19">
        <f t="shared" si="28"/>
        <v>0</v>
      </c>
      <c r="V22" s="19">
        <f t="shared" si="29"/>
        <v>0</v>
      </c>
      <c r="W22" s="19">
        <f t="shared" si="30"/>
        <v>0</v>
      </c>
      <c r="X22" s="19">
        <f t="shared" si="31"/>
        <v>0</v>
      </c>
      <c r="Y22" s="19">
        <f t="shared" si="32"/>
        <v>0</v>
      </c>
      <c r="Z22" s="11" t="s">
        <v>135</v>
      </c>
      <c r="AA22" s="101">
        <f t="shared" ref="AA22:AG22" si="36">AA12/($AH12/100)</f>
        <v>13.75</v>
      </c>
      <c r="AB22" s="101">
        <f t="shared" si="36"/>
        <v>25</v>
      </c>
      <c r="AC22" s="101">
        <f t="shared" si="36"/>
        <v>7.5</v>
      </c>
      <c r="AD22" s="101">
        <f t="shared" si="36"/>
        <v>47.5</v>
      </c>
      <c r="AE22" s="101">
        <f t="shared" si="36"/>
        <v>3.75</v>
      </c>
      <c r="AF22" s="101">
        <f t="shared" si="36"/>
        <v>1.25</v>
      </c>
      <c r="AG22" s="101">
        <f t="shared" si="36"/>
        <v>1.25</v>
      </c>
      <c r="AH22" s="47">
        <f t="shared" ref="AH22:AH27" si="37">SUM(AA22:AG22)</f>
        <v>100</v>
      </c>
    </row>
    <row r="23" spans="1:37">
      <c r="A23" s="113" t="str">
        <f>VLOOKUP(B23,'obrázky 2'!A:B,2,FALSE)</f>
        <v>štěstí</v>
      </c>
      <c r="B23" s="31">
        <v>64</v>
      </c>
      <c r="C23" s="32" t="s">
        <v>2</v>
      </c>
      <c r="D23" s="32" t="s">
        <v>2</v>
      </c>
      <c r="E23" s="32" t="s">
        <v>2</v>
      </c>
      <c r="F23" s="32" t="s">
        <v>2</v>
      </c>
      <c r="G23" s="32" t="s">
        <v>2</v>
      </c>
      <c r="H23" s="32" t="s">
        <v>2</v>
      </c>
      <c r="I23" s="32" t="s">
        <v>2</v>
      </c>
      <c r="J23" s="32" t="s">
        <v>2</v>
      </c>
      <c r="K23" s="32" t="s">
        <v>2</v>
      </c>
      <c r="L23" s="33" t="s">
        <v>2</v>
      </c>
      <c r="M23" s="40">
        <f>COUNTIFS($C23:$L23,$A$23)</f>
        <v>0</v>
      </c>
      <c r="N23" s="43" t="s">
        <v>32</v>
      </c>
      <c r="P23" s="19">
        <f>IF(C23=$A$23,1,0)</f>
        <v>0</v>
      </c>
      <c r="Q23" s="19">
        <f t="shared" ref="Q23:Y23" si="38">IF(D23=$A$23,1,0)</f>
        <v>0</v>
      </c>
      <c r="R23" s="19">
        <f t="shared" si="38"/>
        <v>0</v>
      </c>
      <c r="S23" s="19">
        <f t="shared" si="38"/>
        <v>0</v>
      </c>
      <c r="T23" s="19">
        <f t="shared" si="38"/>
        <v>0</v>
      </c>
      <c r="U23" s="19">
        <f t="shared" si="38"/>
        <v>0</v>
      </c>
      <c r="V23" s="19">
        <f t="shared" si="38"/>
        <v>0</v>
      </c>
      <c r="W23" s="19">
        <f t="shared" si="38"/>
        <v>0</v>
      </c>
      <c r="X23" s="19">
        <f t="shared" si="38"/>
        <v>0</v>
      </c>
      <c r="Y23" s="19">
        <f t="shared" si="38"/>
        <v>0</v>
      </c>
      <c r="Z23" s="11" t="s">
        <v>134</v>
      </c>
      <c r="AA23" s="101">
        <f t="shared" ref="AA23:AG23" si="39">AA13/($AH13/100)</f>
        <v>6.666666666666667</v>
      </c>
      <c r="AB23" s="101">
        <f t="shared" si="39"/>
        <v>10</v>
      </c>
      <c r="AC23" s="101">
        <f t="shared" si="39"/>
        <v>10</v>
      </c>
      <c r="AD23" s="101">
        <f t="shared" si="39"/>
        <v>36.666666666666671</v>
      </c>
      <c r="AE23" s="101">
        <f t="shared" si="39"/>
        <v>6.666666666666667</v>
      </c>
      <c r="AF23" s="101">
        <f t="shared" si="39"/>
        <v>6.666666666666667</v>
      </c>
      <c r="AG23" s="101">
        <f t="shared" si="39"/>
        <v>23.333333333333336</v>
      </c>
      <c r="AH23" s="47">
        <f t="shared" si="37"/>
        <v>100.00000000000003</v>
      </c>
    </row>
    <row r="24" spans="1:37">
      <c r="A24" s="114"/>
      <c r="B24" s="34">
        <v>66</v>
      </c>
      <c r="C24" s="35" t="s">
        <v>2</v>
      </c>
      <c r="D24" s="35" t="s">
        <v>2</v>
      </c>
      <c r="E24" s="35" t="s">
        <v>2</v>
      </c>
      <c r="F24" s="35" t="s">
        <v>2</v>
      </c>
      <c r="G24" s="35" t="s">
        <v>2</v>
      </c>
      <c r="H24" s="35" t="s">
        <v>2</v>
      </c>
      <c r="I24" s="35" t="s">
        <v>2</v>
      </c>
      <c r="J24" s="35" t="s">
        <v>2</v>
      </c>
      <c r="K24" s="35" t="s">
        <v>2</v>
      </c>
      <c r="L24" s="36" t="s">
        <v>2</v>
      </c>
      <c r="M24" s="40">
        <f t="shared" ref="M24:M29" si="40">COUNTIFS($C24:$L24,$A$23)</f>
        <v>0</v>
      </c>
      <c r="N24" s="43" t="s">
        <v>32</v>
      </c>
      <c r="P24" s="19">
        <f t="shared" ref="P24:P29" si="41">IF(C24=$A$23,1,0)</f>
        <v>0</v>
      </c>
      <c r="Q24" s="19">
        <f t="shared" ref="Q24:Q29" si="42">IF(D24=$A$23,1,0)</f>
        <v>0</v>
      </c>
      <c r="R24" s="19">
        <f t="shared" ref="R24:R29" si="43">IF(E24=$A$23,1,0)</f>
        <v>0</v>
      </c>
      <c r="S24" s="19">
        <f t="shared" ref="S24:S29" si="44">IF(F24=$A$23,1,0)</f>
        <v>0</v>
      </c>
      <c r="T24" s="19">
        <f t="shared" ref="T24:T29" si="45">IF(G24=$A$23,1,0)</f>
        <v>0</v>
      </c>
      <c r="U24" s="19">
        <f t="shared" ref="U24:U29" si="46">IF(H24=$A$23,1,0)</f>
        <v>0</v>
      </c>
      <c r="V24" s="19">
        <f t="shared" ref="V24:V29" si="47">IF(I24=$A$23,1,0)</f>
        <v>0</v>
      </c>
      <c r="W24" s="19">
        <f t="shared" ref="W24:W29" si="48">IF(J24=$A$23,1,0)</f>
        <v>0</v>
      </c>
      <c r="X24" s="19">
        <f t="shared" ref="X24:X29" si="49">IF(K24=$A$23,1,0)</f>
        <v>0</v>
      </c>
      <c r="Y24" s="19">
        <f t="shared" ref="Y24:Y29" si="50">IF(L24=$A$23,1,0)</f>
        <v>0</v>
      </c>
      <c r="Z24" s="11" t="s">
        <v>16</v>
      </c>
      <c r="AA24" s="101">
        <f t="shared" ref="AA24:AG24" si="51">AA14/($AH14/100)</f>
        <v>37.837837837837839</v>
      </c>
      <c r="AB24" s="101">
        <f t="shared" si="51"/>
        <v>8.1081081081081088</v>
      </c>
      <c r="AC24" s="101">
        <f t="shared" si="51"/>
        <v>13.513513513513514</v>
      </c>
      <c r="AD24" s="101">
        <f t="shared" si="51"/>
        <v>29.72972972972973</v>
      </c>
      <c r="AE24" s="101">
        <f t="shared" si="51"/>
        <v>0</v>
      </c>
      <c r="AF24" s="101">
        <f t="shared" si="51"/>
        <v>0</v>
      </c>
      <c r="AG24" s="101">
        <f t="shared" si="51"/>
        <v>10.810810810810811</v>
      </c>
      <c r="AH24" s="47">
        <f t="shared" si="37"/>
        <v>100</v>
      </c>
    </row>
    <row r="25" spans="1:37">
      <c r="A25" s="114" t="str">
        <f>VLOOKUP(B25,'obrázky 2'!A:B,2,FALSE)</f>
        <v>štěstí</v>
      </c>
      <c r="B25" s="34">
        <v>68</v>
      </c>
      <c r="C25" s="35" t="s">
        <v>136</v>
      </c>
      <c r="D25" s="35" t="s">
        <v>2</v>
      </c>
      <c r="E25" s="35" t="s">
        <v>2</v>
      </c>
      <c r="F25" s="35" t="s">
        <v>134</v>
      </c>
      <c r="G25" s="35" t="s">
        <v>2</v>
      </c>
      <c r="H25" s="35" t="s">
        <v>136</v>
      </c>
      <c r="I25" s="35" t="s">
        <v>2</v>
      </c>
      <c r="J25" s="35" t="s">
        <v>32</v>
      </c>
      <c r="K25" s="35" t="s">
        <v>32</v>
      </c>
      <c r="L25" s="36" t="s">
        <v>32</v>
      </c>
      <c r="M25" s="40">
        <f t="shared" si="40"/>
        <v>3</v>
      </c>
      <c r="N25" s="43" t="s">
        <v>32</v>
      </c>
      <c r="P25" s="19">
        <f t="shared" si="41"/>
        <v>0</v>
      </c>
      <c r="Q25" s="19">
        <f t="shared" si="42"/>
        <v>0</v>
      </c>
      <c r="R25" s="19">
        <f t="shared" si="43"/>
        <v>0</v>
      </c>
      <c r="S25" s="19">
        <f t="shared" si="44"/>
        <v>0</v>
      </c>
      <c r="T25" s="19">
        <f t="shared" si="45"/>
        <v>0</v>
      </c>
      <c r="U25" s="19">
        <f t="shared" si="46"/>
        <v>0</v>
      </c>
      <c r="V25" s="19">
        <f t="shared" si="47"/>
        <v>0</v>
      </c>
      <c r="W25" s="19">
        <f t="shared" si="48"/>
        <v>1</v>
      </c>
      <c r="X25" s="19">
        <f t="shared" si="49"/>
        <v>1</v>
      </c>
      <c r="Y25" s="19">
        <f t="shared" si="50"/>
        <v>1</v>
      </c>
      <c r="Z25" s="11" t="s">
        <v>136</v>
      </c>
      <c r="AA25" s="101">
        <f t="shared" ref="AA25:AG25" si="52">AA15/($AH15/100)</f>
        <v>5.7142857142857144</v>
      </c>
      <c r="AB25" s="101">
        <f t="shared" si="52"/>
        <v>12.857142857142858</v>
      </c>
      <c r="AC25" s="101">
        <f t="shared" si="52"/>
        <v>14.285714285714286</v>
      </c>
      <c r="AD25" s="101">
        <f t="shared" si="52"/>
        <v>4.2857142857142856</v>
      </c>
      <c r="AE25" s="101">
        <f t="shared" si="52"/>
        <v>18.571428571428573</v>
      </c>
      <c r="AF25" s="101">
        <f t="shared" si="52"/>
        <v>15.714285714285715</v>
      </c>
      <c r="AG25" s="101">
        <f t="shared" si="52"/>
        <v>28.571428571428573</v>
      </c>
      <c r="AH25" s="47">
        <f t="shared" si="37"/>
        <v>100.00000000000001</v>
      </c>
    </row>
    <row r="26" spans="1:37">
      <c r="A26" s="114"/>
      <c r="B26" s="63">
        <v>69</v>
      </c>
      <c r="C26" s="35" t="s">
        <v>2</v>
      </c>
      <c r="D26" s="35" t="s">
        <v>2</v>
      </c>
      <c r="E26" s="35" t="s">
        <v>2</v>
      </c>
      <c r="F26" s="35" t="s">
        <v>2</v>
      </c>
      <c r="G26" s="35" t="s">
        <v>2</v>
      </c>
      <c r="H26" s="35" t="s">
        <v>2</v>
      </c>
      <c r="I26" s="35" t="s">
        <v>2</v>
      </c>
      <c r="J26" s="35" t="s">
        <v>2</v>
      </c>
      <c r="K26" s="35" t="s">
        <v>2</v>
      </c>
      <c r="L26" s="36" t="s">
        <v>2</v>
      </c>
      <c r="M26" s="61">
        <f t="shared" si="40"/>
        <v>0</v>
      </c>
      <c r="N26" s="43" t="s">
        <v>32</v>
      </c>
      <c r="P26" s="19">
        <f t="shared" si="41"/>
        <v>0</v>
      </c>
      <c r="Q26" s="19">
        <f t="shared" si="42"/>
        <v>0</v>
      </c>
      <c r="R26" s="19">
        <f t="shared" si="43"/>
        <v>0</v>
      </c>
      <c r="S26" s="19">
        <f t="shared" si="44"/>
        <v>0</v>
      </c>
      <c r="T26" s="19">
        <f t="shared" si="45"/>
        <v>0</v>
      </c>
      <c r="U26" s="19">
        <f t="shared" si="46"/>
        <v>0</v>
      </c>
      <c r="V26" s="19">
        <f t="shared" si="47"/>
        <v>0</v>
      </c>
      <c r="W26" s="19">
        <f t="shared" si="48"/>
        <v>0</v>
      </c>
      <c r="X26" s="19">
        <f t="shared" si="49"/>
        <v>0</v>
      </c>
      <c r="Y26" s="19">
        <f t="shared" si="50"/>
        <v>0</v>
      </c>
      <c r="Z26" s="11" t="s">
        <v>32</v>
      </c>
      <c r="AA26" s="101">
        <f t="shared" ref="AA26:AG26" si="53">AA16/($AH16/100)</f>
        <v>1.4285714285714286</v>
      </c>
      <c r="AB26" s="101">
        <f t="shared" si="53"/>
        <v>4.2857142857142856</v>
      </c>
      <c r="AC26" s="101">
        <f t="shared" si="53"/>
        <v>1.4285714285714286</v>
      </c>
      <c r="AD26" s="101">
        <f t="shared" si="53"/>
        <v>4.2857142857142856</v>
      </c>
      <c r="AE26" s="101">
        <f t="shared" si="53"/>
        <v>5.7142857142857144</v>
      </c>
      <c r="AF26" s="101">
        <f t="shared" si="53"/>
        <v>17.142857142857142</v>
      </c>
      <c r="AG26" s="101">
        <f t="shared" si="53"/>
        <v>65.714285714285722</v>
      </c>
      <c r="AH26" s="47">
        <f t="shared" si="37"/>
        <v>100</v>
      </c>
    </row>
    <row r="27" spans="1:37">
      <c r="A27" s="114"/>
      <c r="B27" s="34">
        <v>71</v>
      </c>
      <c r="C27" s="35" t="s">
        <v>2</v>
      </c>
      <c r="D27" s="35" t="s">
        <v>2</v>
      </c>
      <c r="E27" s="35" t="s">
        <v>2</v>
      </c>
      <c r="F27" s="35" t="s">
        <v>2</v>
      </c>
      <c r="G27" s="35" t="s">
        <v>2</v>
      </c>
      <c r="H27" s="35" t="s">
        <v>2</v>
      </c>
      <c r="I27" s="35" t="s">
        <v>2</v>
      </c>
      <c r="J27" s="35" t="s">
        <v>2</v>
      </c>
      <c r="K27" s="35" t="s">
        <v>2</v>
      </c>
      <c r="L27" s="36" t="s">
        <v>2</v>
      </c>
      <c r="M27" s="40">
        <f t="shared" si="40"/>
        <v>0</v>
      </c>
      <c r="N27" s="43" t="s">
        <v>32</v>
      </c>
      <c r="P27" s="19">
        <f t="shared" si="41"/>
        <v>0</v>
      </c>
      <c r="Q27" s="19">
        <f t="shared" si="42"/>
        <v>0</v>
      </c>
      <c r="R27" s="19">
        <f t="shared" si="43"/>
        <v>0</v>
      </c>
      <c r="S27" s="19">
        <f t="shared" si="44"/>
        <v>0</v>
      </c>
      <c r="T27" s="19">
        <f t="shared" si="45"/>
        <v>0</v>
      </c>
      <c r="U27" s="19">
        <f t="shared" si="46"/>
        <v>0</v>
      </c>
      <c r="V27" s="19">
        <f t="shared" si="47"/>
        <v>0</v>
      </c>
      <c r="W27" s="19">
        <f t="shared" si="48"/>
        <v>0</v>
      </c>
      <c r="X27" s="19">
        <f t="shared" si="49"/>
        <v>0</v>
      </c>
      <c r="Y27" s="19">
        <f t="shared" si="50"/>
        <v>0</v>
      </c>
      <c r="Z27" s="11" t="s">
        <v>2</v>
      </c>
      <c r="AA27" s="101">
        <f t="shared" ref="AA27:AG27" si="54">AA17/($AH17/100)</f>
        <v>50</v>
      </c>
      <c r="AB27" s="101">
        <f t="shared" si="54"/>
        <v>2.8571428571428572</v>
      </c>
      <c r="AC27" s="101">
        <f t="shared" si="54"/>
        <v>4.2857142857142856</v>
      </c>
      <c r="AD27" s="101">
        <f t="shared" si="54"/>
        <v>14.285714285714286</v>
      </c>
      <c r="AE27" s="101">
        <f t="shared" si="54"/>
        <v>0</v>
      </c>
      <c r="AF27" s="101">
        <f t="shared" si="54"/>
        <v>2.8571428571428572</v>
      </c>
      <c r="AG27" s="101">
        <f t="shared" si="54"/>
        <v>25.714285714285715</v>
      </c>
      <c r="AH27" s="47">
        <f t="shared" si="37"/>
        <v>100</v>
      </c>
    </row>
    <row r="28" spans="1:37">
      <c r="A28" s="114"/>
      <c r="B28" s="34">
        <v>134</v>
      </c>
      <c r="C28" s="35" t="s">
        <v>135</v>
      </c>
      <c r="D28" s="35" t="s">
        <v>3</v>
      </c>
      <c r="E28" s="35" t="s">
        <v>136</v>
      </c>
      <c r="F28" s="35" t="s">
        <v>32</v>
      </c>
      <c r="G28" s="35" t="s">
        <v>135</v>
      </c>
      <c r="H28" s="35" t="s">
        <v>136</v>
      </c>
      <c r="I28" s="35" t="s">
        <v>135</v>
      </c>
      <c r="J28" s="35" t="s">
        <v>16</v>
      </c>
      <c r="K28" s="35" t="s">
        <v>16</v>
      </c>
      <c r="L28" s="36" t="s">
        <v>16</v>
      </c>
      <c r="M28" s="40">
        <f t="shared" si="40"/>
        <v>1</v>
      </c>
      <c r="N28" s="43" t="s">
        <v>32</v>
      </c>
      <c r="P28" s="19">
        <f t="shared" si="41"/>
        <v>0</v>
      </c>
      <c r="Q28" s="19">
        <f t="shared" si="42"/>
        <v>0</v>
      </c>
      <c r="R28" s="19">
        <f t="shared" si="43"/>
        <v>0</v>
      </c>
      <c r="S28" s="19">
        <f t="shared" si="44"/>
        <v>1</v>
      </c>
      <c r="T28" s="19">
        <f t="shared" si="45"/>
        <v>0</v>
      </c>
      <c r="U28" s="19">
        <f t="shared" si="46"/>
        <v>0</v>
      </c>
      <c r="V28" s="19">
        <f t="shared" si="47"/>
        <v>0</v>
      </c>
      <c r="W28" s="19">
        <f t="shared" si="48"/>
        <v>0</v>
      </c>
      <c r="X28" s="19">
        <f t="shared" si="49"/>
        <v>0</v>
      </c>
      <c r="Y28" s="19">
        <f t="shared" si="50"/>
        <v>0</v>
      </c>
    </row>
    <row r="29" spans="1:37">
      <c r="A29" s="115"/>
      <c r="B29" s="62">
        <v>140</v>
      </c>
      <c r="C29" s="38" t="s">
        <v>32</v>
      </c>
      <c r="D29" s="38" t="s">
        <v>2</v>
      </c>
      <c r="E29" s="38" t="s">
        <v>32</v>
      </c>
      <c r="F29" s="38" t="s">
        <v>32</v>
      </c>
      <c r="G29" s="38" t="s">
        <v>32</v>
      </c>
      <c r="H29" s="38" t="s">
        <v>32</v>
      </c>
      <c r="I29" s="38" t="s">
        <v>2</v>
      </c>
      <c r="J29" s="38" t="s">
        <v>32</v>
      </c>
      <c r="K29" s="38" t="s">
        <v>32</v>
      </c>
      <c r="L29" s="39" t="s">
        <v>32</v>
      </c>
      <c r="M29" s="57">
        <f t="shared" si="40"/>
        <v>8</v>
      </c>
      <c r="N29" s="43" t="s">
        <v>32</v>
      </c>
      <c r="P29" s="19">
        <f t="shared" si="41"/>
        <v>1</v>
      </c>
      <c r="Q29" s="19">
        <f t="shared" si="42"/>
        <v>0</v>
      </c>
      <c r="R29" s="19">
        <f t="shared" si="43"/>
        <v>1</v>
      </c>
      <c r="S29" s="19">
        <f t="shared" si="44"/>
        <v>1</v>
      </c>
      <c r="T29" s="19">
        <f t="shared" si="45"/>
        <v>1</v>
      </c>
      <c r="U29" s="19">
        <f t="shared" si="46"/>
        <v>1</v>
      </c>
      <c r="V29" s="19">
        <f t="shared" si="47"/>
        <v>0</v>
      </c>
      <c r="W29" s="19">
        <f t="shared" si="48"/>
        <v>1</v>
      </c>
      <c r="X29" s="19">
        <f t="shared" si="49"/>
        <v>1</v>
      </c>
      <c r="Y29" s="19">
        <f t="shared" si="50"/>
        <v>1</v>
      </c>
      <c r="Z29" t="s">
        <v>148</v>
      </c>
    </row>
    <row r="30" spans="1:37">
      <c r="A30" s="113" t="str">
        <f>VLOOKUP(B30,'obrázky 2'!A:B,2,FALSE)</f>
        <v>úzkost</v>
      </c>
      <c r="B30" s="31">
        <v>42</v>
      </c>
      <c r="C30" s="32" t="s">
        <v>16</v>
      </c>
      <c r="D30" s="32" t="s">
        <v>135</v>
      </c>
      <c r="E30" s="32" t="s">
        <v>135</v>
      </c>
      <c r="F30" s="32" t="s">
        <v>16</v>
      </c>
      <c r="G30" s="32" t="s">
        <v>135</v>
      </c>
      <c r="H30" s="32" t="s">
        <v>135</v>
      </c>
      <c r="I30" s="32" t="s">
        <v>16</v>
      </c>
      <c r="J30" s="32" t="s">
        <v>3</v>
      </c>
      <c r="K30" s="32" t="s">
        <v>3</v>
      </c>
      <c r="L30" s="33" t="s">
        <v>3</v>
      </c>
      <c r="M30" s="40">
        <f>COUNTIFS($C30:$L30,$A$30)</f>
        <v>4</v>
      </c>
      <c r="N30" s="43" t="s">
        <v>135</v>
      </c>
      <c r="P30" s="19">
        <f>IF(C30=$A$30,1,0)</f>
        <v>0</v>
      </c>
      <c r="Q30" s="19">
        <f t="shared" ref="Q30:Y30" si="55">IF(D30=$A$30,1,0)</f>
        <v>1</v>
      </c>
      <c r="R30" s="19">
        <f t="shared" si="55"/>
        <v>1</v>
      </c>
      <c r="S30" s="19">
        <f t="shared" si="55"/>
        <v>0</v>
      </c>
      <c r="T30" s="19">
        <f t="shared" si="55"/>
        <v>1</v>
      </c>
      <c r="U30" s="19">
        <f t="shared" si="55"/>
        <v>1</v>
      </c>
      <c r="V30" s="19">
        <f t="shared" si="55"/>
        <v>0</v>
      </c>
      <c r="W30" s="19">
        <f t="shared" si="55"/>
        <v>0</v>
      </c>
      <c r="X30" s="19">
        <f t="shared" si="55"/>
        <v>0</v>
      </c>
      <c r="Y30" s="19">
        <f t="shared" si="55"/>
        <v>0</v>
      </c>
      <c r="Z30" s="11"/>
      <c r="AA30" s="81" t="s">
        <v>141</v>
      </c>
      <c r="AB30" s="81" t="s">
        <v>135</v>
      </c>
      <c r="AC30" s="81" t="s">
        <v>134</v>
      </c>
      <c r="AD30" s="81" t="s">
        <v>16</v>
      </c>
      <c r="AE30" s="81" t="s">
        <v>136</v>
      </c>
      <c r="AF30" s="81" t="s">
        <v>32</v>
      </c>
      <c r="AG30" s="81" t="s">
        <v>2</v>
      </c>
    </row>
    <row r="31" spans="1:37">
      <c r="A31" s="114"/>
      <c r="B31" s="58">
        <v>51</v>
      </c>
      <c r="C31" s="35" t="s">
        <v>135</v>
      </c>
      <c r="D31" s="35" t="s">
        <v>16</v>
      </c>
      <c r="E31" s="35" t="s">
        <v>135</v>
      </c>
      <c r="F31" s="35" t="s">
        <v>136</v>
      </c>
      <c r="G31" s="35" t="s">
        <v>135</v>
      </c>
      <c r="H31" s="35" t="s">
        <v>135</v>
      </c>
      <c r="I31" s="35" t="s">
        <v>134</v>
      </c>
      <c r="J31" s="35" t="s">
        <v>135</v>
      </c>
      <c r="K31" s="35" t="s">
        <v>135</v>
      </c>
      <c r="L31" s="36" t="s">
        <v>135</v>
      </c>
      <c r="M31" s="57">
        <f t="shared" ref="M31:M37" si="56">COUNTIFS($C31:$L31,$A$30)</f>
        <v>7</v>
      </c>
      <c r="N31" s="43" t="s">
        <v>135</v>
      </c>
      <c r="P31" s="19">
        <f t="shared" ref="P31:P37" si="57">IF(C31=$A$30,1,0)</f>
        <v>1</v>
      </c>
      <c r="Q31" s="19">
        <f t="shared" ref="Q31:Q37" si="58">IF(D31=$A$30,1,0)</f>
        <v>0</v>
      </c>
      <c r="R31" s="19">
        <f t="shared" ref="R31:R37" si="59">IF(E31=$A$30,1,0)</f>
        <v>1</v>
      </c>
      <c r="S31" s="19">
        <f t="shared" ref="S31:S37" si="60">IF(F31=$A$30,1,0)</f>
        <v>0</v>
      </c>
      <c r="T31" s="19">
        <f t="shared" ref="T31:T37" si="61">IF(G31=$A$30,1,0)</f>
        <v>1</v>
      </c>
      <c r="U31" s="19">
        <f t="shared" ref="U31:U37" si="62">IF(H31=$A$30,1,0)</f>
        <v>1</v>
      </c>
      <c r="V31" s="19">
        <f t="shared" ref="V31:V37" si="63">IF(I31=$A$30,1,0)</f>
        <v>0</v>
      </c>
      <c r="W31" s="19">
        <f t="shared" ref="W31:W37" si="64">IF(J31=$A$30,1,0)</f>
        <v>1</v>
      </c>
      <c r="X31" s="19">
        <f t="shared" ref="X31:X37" si="65">IF(K31=$A$30,1,0)</f>
        <v>1</v>
      </c>
      <c r="Y31" s="19">
        <f t="shared" ref="Y31:Y37" si="66">IF(L31=$A$30,1,0)</f>
        <v>1</v>
      </c>
      <c r="Z31" s="11" t="s">
        <v>141</v>
      </c>
      <c r="AA31" s="40"/>
      <c r="AB31" s="40"/>
      <c r="AC31" s="40"/>
      <c r="AD31" s="40"/>
      <c r="AE31" s="40"/>
      <c r="AF31" s="40"/>
      <c r="AG31" s="40"/>
    </row>
    <row r="32" spans="1:37">
      <c r="A32" s="114"/>
      <c r="B32" s="34">
        <v>54</v>
      </c>
      <c r="C32" s="35" t="s">
        <v>3</v>
      </c>
      <c r="D32" s="35" t="s">
        <v>135</v>
      </c>
      <c r="E32" s="35" t="s">
        <v>3</v>
      </c>
      <c r="F32" s="35" t="s">
        <v>16</v>
      </c>
      <c r="G32" s="35" t="s">
        <v>16</v>
      </c>
      <c r="H32" s="35" t="s">
        <v>135</v>
      </c>
      <c r="I32" s="35" t="s">
        <v>3</v>
      </c>
      <c r="J32" s="35" t="s">
        <v>3</v>
      </c>
      <c r="K32" s="35" t="s">
        <v>3</v>
      </c>
      <c r="L32" s="36" t="s">
        <v>16</v>
      </c>
      <c r="M32" s="40">
        <f t="shared" si="56"/>
        <v>2</v>
      </c>
      <c r="N32" s="43" t="s">
        <v>135</v>
      </c>
      <c r="P32" s="19">
        <f t="shared" si="57"/>
        <v>0</v>
      </c>
      <c r="Q32" s="19">
        <f t="shared" si="58"/>
        <v>1</v>
      </c>
      <c r="R32" s="19">
        <f t="shared" si="59"/>
        <v>0</v>
      </c>
      <c r="S32" s="19">
        <f t="shared" si="60"/>
        <v>0</v>
      </c>
      <c r="T32" s="19">
        <f t="shared" si="61"/>
        <v>0</v>
      </c>
      <c r="U32" s="19">
        <f t="shared" si="62"/>
        <v>1</v>
      </c>
      <c r="V32" s="19">
        <f t="shared" si="63"/>
        <v>0</v>
      </c>
      <c r="W32" s="19">
        <f t="shared" si="64"/>
        <v>0</v>
      </c>
      <c r="X32" s="19">
        <f t="shared" si="65"/>
        <v>0</v>
      </c>
      <c r="Y32" s="19">
        <f t="shared" si="66"/>
        <v>0</v>
      </c>
      <c r="Z32" s="11" t="s">
        <v>135</v>
      </c>
      <c r="AA32" s="40"/>
      <c r="AB32" s="40"/>
      <c r="AC32" s="40"/>
      <c r="AD32" s="40"/>
      <c r="AE32" s="40"/>
      <c r="AF32" s="40"/>
      <c r="AG32" s="40"/>
    </row>
    <row r="33" spans="1:33">
      <c r="A33" s="114"/>
      <c r="B33" s="34">
        <v>56</v>
      </c>
      <c r="C33" s="35" t="s">
        <v>16</v>
      </c>
      <c r="D33" s="35" t="s">
        <v>16</v>
      </c>
      <c r="E33" s="35" t="s">
        <v>16</v>
      </c>
      <c r="F33" s="35" t="s">
        <v>16</v>
      </c>
      <c r="G33" s="35" t="s">
        <v>16</v>
      </c>
      <c r="H33" s="35" t="s">
        <v>16</v>
      </c>
      <c r="I33" s="35" t="s">
        <v>134</v>
      </c>
      <c r="J33" s="35" t="s">
        <v>16</v>
      </c>
      <c r="K33" s="35" t="s">
        <v>16</v>
      </c>
      <c r="L33" s="36" t="s">
        <v>3</v>
      </c>
      <c r="M33" s="40">
        <f t="shared" si="56"/>
        <v>0</v>
      </c>
      <c r="N33" s="43" t="s">
        <v>135</v>
      </c>
      <c r="P33" s="19">
        <f t="shared" si="57"/>
        <v>0</v>
      </c>
      <c r="Q33" s="19">
        <f t="shared" si="58"/>
        <v>0</v>
      </c>
      <c r="R33" s="19">
        <f t="shared" si="59"/>
        <v>0</v>
      </c>
      <c r="S33" s="19">
        <f t="shared" si="60"/>
        <v>0</v>
      </c>
      <c r="T33" s="19">
        <f t="shared" si="61"/>
        <v>0</v>
      </c>
      <c r="U33" s="19">
        <f t="shared" si="62"/>
        <v>0</v>
      </c>
      <c r="V33" s="19">
        <f t="shared" si="63"/>
        <v>0</v>
      </c>
      <c r="W33" s="19">
        <f t="shared" si="64"/>
        <v>0</v>
      </c>
      <c r="X33" s="19">
        <f t="shared" si="65"/>
        <v>0</v>
      </c>
      <c r="Y33" s="19">
        <f t="shared" si="66"/>
        <v>0</v>
      </c>
      <c r="Z33" s="11" t="s">
        <v>134</v>
      </c>
      <c r="AA33" s="40"/>
      <c r="AB33" s="40"/>
      <c r="AC33" s="40"/>
      <c r="AD33" s="40"/>
      <c r="AE33" s="40"/>
      <c r="AF33" s="40"/>
      <c r="AG33" s="40"/>
    </row>
    <row r="34" spans="1:33">
      <c r="A34" s="114"/>
      <c r="B34" s="34">
        <v>59</v>
      </c>
      <c r="C34" s="35" t="s">
        <v>16</v>
      </c>
      <c r="D34" s="35" t="s">
        <v>16</v>
      </c>
      <c r="E34" s="35" t="s">
        <v>16</v>
      </c>
      <c r="F34" s="35" t="s">
        <v>135</v>
      </c>
      <c r="G34" s="35" t="s">
        <v>135</v>
      </c>
      <c r="H34" s="35" t="s">
        <v>16</v>
      </c>
      <c r="I34" s="35" t="s">
        <v>16</v>
      </c>
      <c r="J34" s="35" t="s">
        <v>16</v>
      </c>
      <c r="K34" s="35" t="s">
        <v>16</v>
      </c>
      <c r="L34" s="36" t="s">
        <v>16</v>
      </c>
      <c r="M34" s="40">
        <f t="shared" si="56"/>
        <v>2</v>
      </c>
      <c r="N34" s="43" t="s">
        <v>135</v>
      </c>
      <c r="P34" s="19">
        <f t="shared" si="57"/>
        <v>0</v>
      </c>
      <c r="Q34" s="19">
        <f t="shared" si="58"/>
        <v>0</v>
      </c>
      <c r="R34" s="19">
        <f t="shared" si="59"/>
        <v>0</v>
      </c>
      <c r="S34" s="19">
        <f t="shared" si="60"/>
        <v>1</v>
      </c>
      <c r="T34" s="19">
        <f t="shared" si="61"/>
        <v>1</v>
      </c>
      <c r="U34" s="19">
        <f t="shared" si="62"/>
        <v>0</v>
      </c>
      <c r="V34" s="19">
        <f t="shared" si="63"/>
        <v>0</v>
      </c>
      <c r="W34" s="19">
        <f t="shared" si="64"/>
        <v>0</v>
      </c>
      <c r="X34" s="19">
        <f t="shared" si="65"/>
        <v>0</v>
      </c>
      <c r="Y34" s="19">
        <f t="shared" si="66"/>
        <v>0</v>
      </c>
      <c r="Z34" s="11" t="s">
        <v>16</v>
      </c>
      <c r="AA34" s="40"/>
      <c r="AB34" s="40"/>
      <c r="AC34" s="40"/>
      <c r="AD34" s="40"/>
      <c r="AE34" s="40"/>
      <c r="AF34" s="40"/>
      <c r="AG34" s="40"/>
    </row>
    <row r="35" spans="1:33">
      <c r="A35" s="114"/>
      <c r="B35" s="63">
        <v>126</v>
      </c>
      <c r="C35" s="35" t="s">
        <v>16</v>
      </c>
      <c r="D35" s="35" t="s">
        <v>16</v>
      </c>
      <c r="E35" s="35" t="s">
        <v>16</v>
      </c>
      <c r="F35" s="35" t="s">
        <v>2</v>
      </c>
      <c r="G35" s="35" t="s">
        <v>16</v>
      </c>
      <c r="H35" s="35" t="s">
        <v>16</v>
      </c>
      <c r="I35" s="35" t="s">
        <v>16</v>
      </c>
      <c r="J35" s="35" t="s">
        <v>16</v>
      </c>
      <c r="K35" s="35" t="s">
        <v>16</v>
      </c>
      <c r="L35" s="36" t="s">
        <v>16</v>
      </c>
      <c r="M35" s="61">
        <f t="shared" si="56"/>
        <v>0</v>
      </c>
      <c r="N35" s="43" t="s">
        <v>135</v>
      </c>
      <c r="P35" s="19">
        <f t="shared" si="57"/>
        <v>0</v>
      </c>
      <c r="Q35" s="19">
        <f t="shared" si="58"/>
        <v>0</v>
      </c>
      <c r="R35" s="19">
        <f t="shared" si="59"/>
        <v>0</v>
      </c>
      <c r="S35" s="19">
        <f t="shared" si="60"/>
        <v>0</v>
      </c>
      <c r="T35" s="19">
        <f t="shared" si="61"/>
        <v>0</v>
      </c>
      <c r="U35" s="19">
        <f t="shared" si="62"/>
        <v>0</v>
      </c>
      <c r="V35" s="19">
        <f t="shared" si="63"/>
        <v>0</v>
      </c>
      <c r="W35" s="19">
        <f t="shared" si="64"/>
        <v>0</v>
      </c>
      <c r="X35" s="19">
        <f t="shared" si="65"/>
        <v>0</v>
      </c>
      <c r="Y35" s="19">
        <f t="shared" si="66"/>
        <v>0</v>
      </c>
      <c r="Z35" s="11" t="s">
        <v>136</v>
      </c>
      <c r="AA35" s="40"/>
      <c r="AB35" s="40"/>
      <c r="AC35" s="40"/>
      <c r="AD35" s="40"/>
      <c r="AE35" s="40"/>
      <c r="AF35" s="40"/>
      <c r="AG35" s="40"/>
    </row>
    <row r="36" spans="1:33">
      <c r="A36" s="114"/>
      <c r="B36" s="34">
        <v>131</v>
      </c>
      <c r="C36" s="35" t="s">
        <v>135</v>
      </c>
      <c r="D36" s="35" t="s">
        <v>135</v>
      </c>
      <c r="E36" s="35" t="s">
        <v>136</v>
      </c>
      <c r="F36" s="35" t="s">
        <v>16</v>
      </c>
      <c r="G36" s="35" t="s">
        <v>16</v>
      </c>
      <c r="H36" s="35" t="s">
        <v>136</v>
      </c>
      <c r="I36" s="35" t="s">
        <v>16</v>
      </c>
      <c r="J36" s="35" t="s">
        <v>32</v>
      </c>
      <c r="K36" s="35" t="s">
        <v>16</v>
      </c>
      <c r="L36" s="36" t="s">
        <v>3</v>
      </c>
      <c r="M36" s="40">
        <f t="shared" si="56"/>
        <v>2</v>
      </c>
      <c r="N36" s="43" t="s">
        <v>135</v>
      </c>
      <c r="P36" s="19">
        <f t="shared" si="57"/>
        <v>1</v>
      </c>
      <c r="Q36" s="19">
        <f t="shared" si="58"/>
        <v>1</v>
      </c>
      <c r="R36" s="19">
        <f t="shared" si="59"/>
        <v>0</v>
      </c>
      <c r="S36" s="19">
        <f t="shared" si="60"/>
        <v>0</v>
      </c>
      <c r="T36" s="19">
        <f t="shared" si="61"/>
        <v>0</v>
      </c>
      <c r="U36" s="19">
        <f t="shared" si="62"/>
        <v>0</v>
      </c>
      <c r="V36" s="19">
        <f t="shared" si="63"/>
        <v>0</v>
      </c>
      <c r="W36" s="19">
        <f t="shared" si="64"/>
        <v>0</v>
      </c>
      <c r="X36" s="19">
        <f t="shared" si="65"/>
        <v>0</v>
      </c>
      <c r="Y36" s="19">
        <f t="shared" si="66"/>
        <v>0</v>
      </c>
      <c r="Z36" s="11" t="s">
        <v>32</v>
      </c>
      <c r="AA36" s="40"/>
      <c r="AB36" s="40"/>
      <c r="AC36" s="40"/>
      <c r="AD36" s="40"/>
      <c r="AE36" s="40"/>
      <c r="AF36" s="40"/>
      <c r="AG36" s="40"/>
    </row>
    <row r="37" spans="1:33">
      <c r="A37" s="115"/>
      <c r="B37" s="37">
        <v>142</v>
      </c>
      <c r="C37" s="38" t="s">
        <v>134</v>
      </c>
      <c r="D37" s="38" t="s">
        <v>3</v>
      </c>
      <c r="E37" s="38" t="s">
        <v>135</v>
      </c>
      <c r="F37" s="38" t="s">
        <v>16</v>
      </c>
      <c r="G37" s="38" t="s">
        <v>135</v>
      </c>
      <c r="H37" s="38" t="s">
        <v>134</v>
      </c>
      <c r="I37" s="38" t="s">
        <v>135</v>
      </c>
      <c r="J37" s="38" t="s">
        <v>16</v>
      </c>
      <c r="K37" s="38" t="s">
        <v>134</v>
      </c>
      <c r="L37" s="39" t="s">
        <v>134</v>
      </c>
      <c r="M37" s="40">
        <f t="shared" si="56"/>
        <v>3</v>
      </c>
      <c r="N37" s="43" t="s">
        <v>135</v>
      </c>
      <c r="P37" s="19">
        <f t="shared" si="57"/>
        <v>0</v>
      </c>
      <c r="Q37" s="19">
        <f t="shared" si="58"/>
        <v>0</v>
      </c>
      <c r="R37" s="19">
        <f t="shared" si="59"/>
        <v>1</v>
      </c>
      <c r="S37" s="19">
        <f t="shared" si="60"/>
        <v>0</v>
      </c>
      <c r="T37" s="19">
        <f t="shared" si="61"/>
        <v>1</v>
      </c>
      <c r="U37" s="19">
        <f t="shared" si="62"/>
        <v>0</v>
      </c>
      <c r="V37" s="19">
        <f t="shared" si="63"/>
        <v>1</v>
      </c>
      <c r="W37" s="19">
        <f t="shared" si="64"/>
        <v>0</v>
      </c>
      <c r="X37" s="19">
        <f t="shared" si="65"/>
        <v>0</v>
      </c>
      <c r="Y37" s="19">
        <f t="shared" si="66"/>
        <v>0</v>
      </c>
      <c r="Z37" s="11" t="s">
        <v>2</v>
      </c>
      <c r="AA37" s="40"/>
      <c r="AB37" s="40"/>
      <c r="AC37" s="40"/>
      <c r="AD37" s="40"/>
      <c r="AE37" s="40"/>
      <c r="AF37" s="40"/>
      <c r="AG37" s="40"/>
    </row>
    <row r="38" spans="1:33">
      <c r="A38" s="113" t="str">
        <f>VLOOKUP(B38,'obrázky 2'!A:B,2,FALSE)</f>
        <v>zlost</v>
      </c>
      <c r="B38" s="59">
        <v>46</v>
      </c>
      <c r="C38" s="32" t="s">
        <v>3</v>
      </c>
      <c r="D38" s="32" t="s">
        <v>16</v>
      </c>
      <c r="E38" s="32" t="s">
        <v>2</v>
      </c>
      <c r="F38" s="32" t="s">
        <v>135</v>
      </c>
      <c r="G38" s="32" t="s">
        <v>3</v>
      </c>
      <c r="H38" s="32" t="s">
        <v>16</v>
      </c>
      <c r="I38" s="32" t="s">
        <v>2</v>
      </c>
      <c r="J38" s="32" t="s">
        <v>16</v>
      </c>
      <c r="K38" s="32" t="s">
        <v>16</v>
      </c>
      <c r="L38" s="33" t="s">
        <v>16</v>
      </c>
      <c r="M38" s="57">
        <f>COUNTIFS($C38:$L38,$A$38)</f>
        <v>5</v>
      </c>
      <c r="N38" s="43" t="s">
        <v>16</v>
      </c>
      <c r="P38" s="19">
        <f>IF(C38=$A$38,1,0)</f>
        <v>0</v>
      </c>
      <c r="Q38" s="19">
        <f t="shared" ref="Q38:Y38" si="67">IF(D38=$A$38,1,0)</f>
        <v>1</v>
      </c>
      <c r="R38" s="19">
        <f t="shared" si="67"/>
        <v>0</v>
      </c>
      <c r="S38" s="19">
        <f t="shared" si="67"/>
        <v>0</v>
      </c>
      <c r="T38" s="19">
        <f t="shared" si="67"/>
        <v>0</v>
      </c>
      <c r="U38" s="19">
        <f t="shared" si="67"/>
        <v>1</v>
      </c>
      <c r="V38" s="19">
        <f t="shared" si="67"/>
        <v>0</v>
      </c>
      <c r="W38" s="19">
        <f t="shared" si="67"/>
        <v>1</v>
      </c>
      <c r="X38" s="19">
        <f t="shared" si="67"/>
        <v>1</v>
      </c>
      <c r="Y38" s="19">
        <f t="shared" si="67"/>
        <v>1</v>
      </c>
    </row>
    <row r="39" spans="1:33">
      <c r="A39" s="114"/>
      <c r="B39" s="34">
        <v>58</v>
      </c>
      <c r="C39" s="35" t="s">
        <v>135</v>
      </c>
      <c r="D39" s="35" t="s">
        <v>16</v>
      </c>
      <c r="E39" s="35" t="s">
        <v>135</v>
      </c>
      <c r="F39" s="35" t="s">
        <v>3</v>
      </c>
      <c r="G39" s="35" t="s">
        <v>135</v>
      </c>
      <c r="H39" s="35" t="s">
        <v>134</v>
      </c>
      <c r="I39" s="35" t="s">
        <v>134</v>
      </c>
      <c r="J39" s="35" t="s">
        <v>2</v>
      </c>
      <c r="K39" s="35" t="s">
        <v>2</v>
      </c>
      <c r="L39" s="36" t="s">
        <v>2</v>
      </c>
      <c r="M39" s="40">
        <f t="shared" ref="M39:M41" si="68">COUNTIFS($C39:$L39,$A$38)</f>
        <v>1</v>
      </c>
      <c r="N39" s="43" t="s">
        <v>16</v>
      </c>
      <c r="P39" s="19">
        <f t="shared" ref="P39:P41" si="69">IF(C39=$A$38,1,0)</f>
        <v>0</v>
      </c>
      <c r="Q39" s="19">
        <f t="shared" ref="Q39:Q41" si="70">IF(D39=$A$38,1,0)</f>
        <v>1</v>
      </c>
      <c r="R39" s="19">
        <f t="shared" ref="R39:R41" si="71">IF(E39=$A$38,1,0)</f>
        <v>0</v>
      </c>
      <c r="S39" s="19">
        <f t="shared" ref="S39:S41" si="72">IF(F39=$A$38,1,0)</f>
        <v>0</v>
      </c>
      <c r="T39" s="19">
        <f t="shared" ref="T39:T41" si="73">IF(G39=$A$38,1,0)</f>
        <v>0</v>
      </c>
      <c r="U39" s="19">
        <f t="shared" ref="U39:U41" si="74">IF(H39=$A$38,1,0)</f>
        <v>0</v>
      </c>
      <c r="V39" s="19">
        <f t="shared" ref="V39:V41" si="75">IF(I39=$A$38,1,0)</f>
        <v>0</v>
      </c>
      <c r="W39" s="19">
        <f t="shared" ref="W39:W41" si="76">IF(J39=$A$38,1,0)</f>
        <v>0</v>
      </c>
      <c r="X39" s="19">
        <f t="shared" ref="X39:X41" si="77">IF(K39=$A$38,1,0)</f>
        <v>0</v>
      </c>
      <c r="Y39" s="19">
        <f t="shared" ref="Y39:Y41" si="78">IF(L39=$A$38,1,0)</f>
        <v>0</v>
      </c>
    </row>
    <row r="40" spans="1:33">
      <c r="A40" s="114"/>
      <c r="B40" s="34">
        <v>133</v>
      </c>
      <c r="C40" s="35" t="s">
        <v>134</v>
      </c>
      <c r="D40" s="35" t="s">
        <v>16</v>
      </c>
      <c r="E40" s="35" t="s">
        <v>134</v>
      </c>
      <c r="F40" s="35" t="s">
        <v>134</v>
      </c>
      <c r="G40" s="35" t="s">
        <v>16</v>
      </c>
      <c r="H40" s="35" t="s">
        <v>134</v>
      </c>
      <c r="I40" s="35" t="s">
        <v>3</v>
      </c>
      <c r="J40" s="35" t="s">
        <v>3</v>
      </c>
      <c r="K40" s="35" t="s">
        <v>16</v>
      </c>
      <c r="L40" s="36" t="s">
        <v>16</v>
      </c>
      <c r="M40" s="40">
        <f t="shared" si="68"/>
        <v>4</v>
      </c>
      <c r="N40" s="43" t="s">
        <v>16</v>
      </c>
      <c r="P40" s="19">
        <f t="shared" si="69"/>
        <v>0</v>
      </c>
      <c r="Q40" s="19">
        <f t="shared" si="70"/>
        <v>1</v>
      </c>
      <c r="R40" s="19">
        <f t="shared" si="71"/>
        <v>0</v>
      </c>
      <c r="S40" s="19">
        <f t="shared" si="72"/>
        <v>0</v>
      </c>
      <c r="T40" s="19">
        <f t="shared" si="73"/>
        <v>1</v>
      </c>
      <c r="U40" s="19">
        <f t="shared" si="74"/>
        <v>0</v>
      </c>
      <c r="V40" s="19">
        <f t="shared" si="75"/>
        <v>0</v>
      </c>
      <c r="W40" s="19">
        <f t="shared" si="76"/>
        <v>0</v>
      </c>
      <c r="X40" s="19">
        <f t="shared" si="77"/>
        <v>1</v>
      </c>
      <c r="Y40" s="19">
        <f t="shared" si="78"/>
        <v>1</v>
      </c>
    </row>
    <row r="41" spans="1:33">
      <c r="A41" s="115"/>
      <c r="B41" s="60">
        <v>139</v>
      </c>
      <c r="C41" s="38" t="s">
        <v>3</v>
      </c>
      <c r="D41" s="38" t="s">
        <v>3</v>
      </c>
      <c r="E41" s="38" t="s">
        <v>16</v>
      </c>
      <c r="F41" s="38" t="s">
        <v>3</v>
      </c>
      <c r="G41" s="38" t="s">
        <v>3</v>
      </c>
      <c r="H41" s="38" t="s">
        <v>3</v>
      </c>
      <c r="I41" s="38" t="s">
        <v>3</v>
      </c>
      <c r="J41" s="38" t="s">
        <v>3</v>
      </c>
      <c r="K41" s="38" t="s">
        <v>3</v>
      </c>
      <c r="L41" s="39" t="s">
        <v>3</v>
      </c>
      <c r="M41" s="61">
        <f t="shared" si="68"/>
        <v>1</v>
      </c>
      <c r="N41" s="43" t="s">
        <v>16</v>
      </c>
      <c r="P41" s="19">
        <f t="shared" si="69"/>
        <v>0</v>
      </c>
      <c r="Q41" s="19">
        <f t="shared" si="70"/>
        <v>0</v>
      </c>
      <c r="R41" s="19">
        <f t="shared" si="71"/>
        <v>1</v>
      </c>
      <c r="S41" s="19">
        <f t="shared" si="72"/>
        <v>0</v>
      </c>
      <c r="T41" s="19">
        <f t="shared" si="73"/>
        <v>0</v>
      </c>
      <c r="U41" s="19">
        <f t="shared" si="74"/>
        <v>0</v>
      </c>
      <c r="V41" s="19">
        <f t="shared" si="75"/>
        <v>0</v>
      </c>
      <c r="W41" s="19">
        <f t="shared" si="76"/>
        <v>0</v>
      </c>
      <c r="X41" s="19">
        <f t="shared" si="77"/>
        <v>0</v>
      </c>
      <c r="Y41" s="19">
        <f t="shared" si="78"/>
        <v>0</v>
      </c>
    </row>
    <row r="42" spans="1:33">
      <c r="A42" s="113" t="str">
        <f>VLOOKUP(B42,'obrázky 2'!A:B,2,FALSE)</f>
        <v>zoufalství</v>
      </c>
      <c r="B42" s="31">
        <v>57</v>
      </c>
      <c r="C42" s="32" t="s">
        <v>16</v>
      </c>
      <c r="D42" s="32" t="s">
        <v>16</v>
      </c>
      <c r="E42" s="32" t="s">
        <v>16</v>
      </c>
      <c r="F42" s="32" t="s">
        <v>16</v>
      </c>
      <c r="G42" s="32" t="s">
        <v>16</v>
      </c>
      <c r="H42" s="32" t="s">
        <v>16</v>
      </c>
      <c r="I42" s="32" t="s">
        <v>32</v>
      </c>
      <c r="J42" s="32" t="s">
        <v>16</v>
      </c>
      <c r="K42" s="32" t="s">
        <v>16</v>
      </c>
      <c r="L42" s="33" t="s">
        <v>3</v>
      </c>
      <c r="M42" s="40">
        <f>COUNTIFS($C42:$L42,$A$42)</f>
        <v>0</v>
      </c>
      <c r="N42" s="43" t="s">
        <v>134</v>
      </c>
      <c r="P42" s="19">
        <f>IF(C42=$A$42,1,0)</f>
        <v>0</v>
      </c>
      <c r="Q42" s="19">
        <f t="shared" ref="Q42:Y42" si="79">IF(D42=$A$42,1,0)</f>
        <v>0</v>
      </c>
      <c r="R42" s="19">
        <f t="shared" si="79"/>
        <v>0</v>
      </c>
      <c r="S42" s="19">
        <f t="shared" si="79"/>
        <v>0</v>
      </c>
      <c r="T42" s="19">
        <f t="shared" si="79"/>
        <v>0</v>
      </c>
      <c r="U42" s="19">
        <f t="shared" si="79"/>
        <v>0</v>
      </c>
      <c r="V42" s="19">
        <f t="shared" si="79"/>
        <v>0</v>
      </c>
      <c r="W42" s="19">
        <f t="shared" si="79"/>
        <v>0</v>
      </c>
      <c r="X42" s="19">
        <f t="shared" si="79"/>
        <v>0</v>
      </c>
      <c r="Y42" s="19">
        <f t="shared" si="79"/>
        <v>0</v>
      </c>
    </row>
    <row r="43" spans="1:33">
      <c r="A43" s="114"/>
      <c r="B43" s="34">
        <v>130</v>
      </c>
      <c r="C43" s="35" t="s">
        <v>136</v>
      </c>
      <c r="D43" s="35" t="s">
        <v>134</v>
      </c>
      <c r="E43" s="35" t="s">
        <v>136</v>
      </c>
      <c r="F43" s="35" t="s">
        <v>135</v>
      </c>
      <c r="G43" s="35" t="s">
        <v>134</v>
      </c>
      <c r="H43" s="35" t="s">
        <v>135</v>
      </c>
      <c r="I43" s="35" t="s">
        <v>134</v>
      </c>
      <c r="J43" s="35" t="s">
        <v>3</v>
      </c>
      <c r="K43" s="35" t="s">
        <v>16</v>
      </c>
      <c r="L43" s="36" t="s">
        <v>16</v>
      </c>
      <c r="M43" s="40">
        <f t="shared" ref="M43:M44" si="80">COUNTIFS($C43:$L43,$A$42)</f>
        <v>3</v>
      </c>
      <c r="N43" s="43" t="s">
        <v>134</v>
      </c>
      <c r="P43" s="19">
        <f t="shared" ref="P43:P44" si="81">IF(C43=$A$42,1,0)</f>
        <v>0</v>
      </c>
      <c r="Q43" s="19">
        <f t="shared" ref="Q43:Q44" si="82">IF(D43=$A$42,1,0)</f>
        <v>1</v>
      </c>
      <c r="R43" s="19">
        <f t="shared" ref="R43:R44" si="83">IF(E43=$A$42,1,0)</f>
        <v>0</v>
      </c>
      <c r="S43" s="19">
        <f t="shared" ref="S43:S44" si="84">IF(F43=$A$42,1,0)</f>
        <v>0</v>
      </c>
      <c r="T43" s="19">
        <f t="shared" ref="T43:T44" si="85">IF(G43=$A$42,1,0)</f>
        <v>1</v>
      </c>
      <c r="U43" s="19">
        <f t="shared" ref="U43:U44" si="86">IF(H43=$A$42,1,0)</f>
        <v>0</v>
      </c>
      <c r="V43" s="19">
        <f t="shared" ref="V43:V44" si="87">IF(I43=$A$42,1,0)</f>
        <v>1</v>
      </c>
      <c r="W43" s="19">
        <f t="shared" ref="W43:W44" si="88">IF(J43=$A$42,1,0)</f>
        <v>0</v>
      </c>
      <c r="X43" s="19">
        <f t="shared" ref="X43:X44" si="89">IF(K43=$A$42,1,0)</f>
        <v>0</v>
      </c>
      <c r="Y43" s="19">
        <f t="shared" ref="Y43:Y44" si="90">IF(L43=$A$42,1,0)</f>
        <v>0</v>
      </c>
    </row>
    <row r="44" spans="1:33">
      <c r="A44" s="115"/>
      <c r="B44" s="37">
        <v>146</v>
      </c>
      <c r="C44" s="38" t="s">
        <v>2</v>
      </c>
      <c r="D44" s="38" t="s">
        <v>135</v>
      </c>
      <c r="E44" s="38" t="s">
        <v>32</v>
      </c>
      <c r="F44" s="38" t="s">
        <v>2</v>
      </c>
      <c r="G44" s="38" t="s">
        <v>2</v>
      </c>
      <c r="H44" s="38" t="s">
        <v>2</v>
      </c>
      <c r="I44" s="38" t="s">
        <v>16</v>
      </c>
      <c r="J44" s="38" t="s">
        <v>2</v>
      </c>
      <c r="K44" s="38" t="s">
        <v>2</v>
      </c>
      <c r="L44" s="39" t="s">
        <v>2</v>
      </c>
      <c r="M44" s="40">
        <f t="shared" si="80"/>
        <v>0</v>
      </c>
      <c r="N44" s="43" t="s">
        <v>134</v>
      </c>
      <c r="P44" s="19">
        <f t="shared" si="81"/>
        <v>0</v>
      </c>
      <c r="Q44" s="19">
        <f t="shared" si="82"/>
        <v>0</v>
      </c>
      <c r="R44" s="19">
        <f t="shared" si="83"/>
        <v>0</v>
      </c>
      <c r="S44" s="19">
        <f t="shared" si="84"/>
        <v>0</v>
      </c>
      <c r="T44" s="19">
        <f t="shared" si="85"/>
        <v>0</v>
      </c>
      <c r="U44" s="19">
        <f t="shared" si="86"/>
        <v>0</v>
      </c>
      <c r="V44" s="19">
        <f t="shared" si="87"/>
        <v>0</v>
      </c>
      <c r="W44" s="19">
        <f t="shared" si="88"/>
        <v>0</v>
      </c>
      <c r="X44" s="19">
        <f t="shared" si="89"/>
        <v>0</v>
      </c>
      <c r="Y44" s="19">
        <f t="shared" si="90"/>
        <v>0</v>
      </c>
    </row>
    <row r="45" spans="1:33">
      <c r="P45">
        <f>SUM(P2:P44)</f>
        <v>11</v>
      </c>
      <c r="Q45">
        <f>SUM(Q2:Q44)</f>
        <v>14</v>
      </c>
      <c r="R45">
        <f t="shared" ref="R45:Y45" si="91">SUM(R2:R44)</f>
        <v>13</v>
      </c>
      <c r="S45" s="64">
        <f t="shared" si="91"/>
        <v>14</v>
      </c>
      <c r="T45">
        <f t="shared" si="91"/>
        <v>14</v>
      </c>
      <c r="U45">
        <f t="shared" si="91"/>
        <v>12</v>
      </c>
      <c r="V45" s="65">
        <f t="shared" si="91"/>
        <v>8</v>
      </c>
      <c r="W45">
        <f t="shared" si="91"/>
        <v>12</v>
      </c>
      <c r="X45">
        <f t="shared" si="91"/>
        <v>14</v>
      </c>
      <c r="Y45">
        <f t="shared" si="91"/>
        <v>12</v>
      </c>
    </row>
    <row r="47" spans="1:33">
      <c r="J47" s="28"/>
      <c r="K47" s="28"/>
      <c r="L47" s="28"/>
      <c r="M47" s="27"/>
      <c r="Z47" s="27"/>
    </row>
    <row r="48" spans="1:33">
      <c r="J48" s="28"/>
      <c r="K48" s="28"/>
      <c r="L48" s="28"/>
      <c r="M48" s="27"/>
      <c r="Z48" s="27"/>
    </row>
    <row r="49" spans="10:26">
      <c r="J49" s="28"/>
      <c r="K49" s="28"/>
      <c r="L49" s="28"/>
      <c r="M49" s="28"/>
      <c r="Y49" s="28"/>
      <c r="Z49" s="28"/>
    </row>
    <row r="50" spans="10:26">
      <c r="J50" s="28"/>
      <c r="K50" s="28"/>
      <c r="L50" s="28"/>
      <c r="M50" s="29"/>
      <c r="Y50" s="29"/>
      <c r="Z50" s="27"/>
    </row>
    <row r="51" spans="10:26">
      <c r="J51" s="28"/>
      <c r="K51" s="28"/>
      <c r="L51" s="28"/>
      <c r="M51" s="29"/>
      <c r="Y51" s="29"/>
      <c r="Z51" s="27"/>
    </row>
    <row r="52" spans="10:26">
      <c r="J52" s="28"/>
      <c r="K52" s="28"/>
      <c r="L52" s="28"/>
      <c r="M52" s="29"/>
      <c r="Y52" s="29"/>
      <c r="Z52" s="27"/>
    </row>
    <row r="53" spans="10:26">
      <c r="J53" s="28"/>
      <c r="K53" s="28"/>
      <c r="L53" s="28"/>
      <c r="M53" s="29"/>
      <c r="Y53" s="29"/>
      <c r="Z53" s="27"/>
    </row>
    <row r="54" spans="10:26">
      <c r="J54" s="28"/>
      <c r="K54" s="28"/>
      <c r="L54" s="28"/>
      <c r="M54" s="29"/>
      <c r="Y54" s="29"/>
      <c r="Z54" s="27"/>
    </row>
    <row r="55" spans="10:26">
      <c r="J55" s="28"/>
      <c r="K55" s="28"/>
      <c r="L55" s="28"/>
      <c r="M55" s="29"/>
      <c r="Y55" s="29"/>
      <c r="Z55" s="27"/>
    </row>
    <row r="56" spans="10:26">
      <c r="J56" s="28"/>
      <c r="K56" s="28"/>
      <c r="L56" s="28"/>
      <c r="M56" s="27"/>
      <c r="Z56" s="27"/>
    </row>
  </sheetData>
  <sortState ref="A2:L44">
    <sortCondition ref="A2"/>
  </sortState>
  <mergeCells count="7">
    <mergeCell ref="A42:A44"/>
    <mergeCell ref="A9:A15"/>
    <mergeCell ref="A16:A22"/>
    <mergeCell ref="A23:A29"/>
    <mergeCell ref="A2:A8"/>
    <mergeCell ref="A30:A37"/>
    <mergeCell ref="A38:A41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37"/>
  <sheetViews>
    <sheetView topLeftCell="P41" zoomScale="70" zoomScaleNormal="70" workbookViewId="0">
      <selection activeCell="AE39" sqref="AE39"/>
    </sheetView>
  </sheetViews>
  <sheetFormatPr defaultRowHeight="15"/>
  <cols>
    <col min="1" max="1" width="9.42578125" bestFit="1" customWidth="1"/>
    <col min="2" max="2" width="4.42578125" bestFit="1" customWidth="1"/>
    <col min="3" max="10" width="10.5703125" bestFit="1" customWidth="1"/>
    <col min="32" max="32" width="22.5703125" customWidth="1"/>
  </cols>
  <sheetData>
    <row r="1" spans="1:33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L1">
        <v>1</v>
      </c>
      <c r="M1">
        <v>2</v>
      </c>
      <c r="N1">
        <v>3</v>
      </c>
      <c r="O1">
        <v>4</v>
      </c>
      <c r="P1">
        <v>5</v>
      </c>
      <c r="Q1">
        <v>6</v>
      </c>
      <c r="R1">
        <v>7</v>
      </c>
      <c r="S1">
        <v>8</v>
      </c>
    </row>
    <row r="2" spans="1:33">
      <c r="A2" s="54" t="s">
        <v>136</v>
      </c>
      <c r="B2">
        <v>206</v>
      </c>
      <c r="C2" s="48" t="s">
        <v>3</v>
      </c>
      <c r="D2" s="31" t="s">
        <v>3</v>
      </c>
      <c r="E2" s="31" t="s">
        <v>2</v>
      </c>
      <c r="F2" s="31" t="s">
        <v>32</v>
      </c>
      <c r="G2" s="31" t="s">
        <v>136</v>
      </c>
      <c r="H2" s="31" t="s">
        <v>136</v>
      </c>
      <c r="I2" s="31" t="s">
        <v>135</v>
      </c>
      <c r="J2" s="49" t="s">
        <v>2</v>
      </c>
      <c r="K2" s="67">
        <f>COUNTIFS($C2:$J2,$A$2)</f>
        <v>2</v>
      </c>
      <c r="L2" s="71">
        <f>IF(C2=$A$2,1,0)</f>
        <v>0</v>
      </c>
      <c r="M2" s="72">
        <f t="shared" ref="M2:S2" si="0">IF(D2=$A$2,1,0)</f>
        <v>0</v>
      </c>
      <c r="N2" s="72">
        <f t="shared" si="0"/>
        <v>0</v>
      </c>
      <c r="O2" s="72">
        <f t="shared" si="0"/>
        <v>0</v>
      </c>
      <c r="P2" s="72">
        <f t="shared" si="0"/>
        <v>1</v>
      </c>
      <c r="Q2" s="72">
        <f t="shared" si="0"/>
        <v>1</v>
      </c>
      <c r="R2" s="72">
        <f t="shared" si="0"/>
        <v>0</v>
      </c>
      <c r="S2" s="73">
        <f t="shared" si="0"/>
        <v>0</v>
      </c>
      <c r="T2" s="66"/>
      <c r="U2" s="66"/>
    </row>
    <row r="3" spans="1:33">
      <c r="A3" s="55"/>
      <c r="B3">
        <v>212</v>
      </c>
      <c r="C3" s="50" t="s">
        <v>136</v>
      </c>
      <c r="D3" s="34" t="s">
        <v>136</v>
      </c>
      <c r="E3" s="34" t="s">
        <v>136</v>
      </c>
      <c r="F3" s="34" t="s">
        <v>134</v>
      </c>
      <c r="G3" s="34" t="s">
        <v>2</v>
      </c>
      <c r="H3" s="34" t="s">
        <v>136</v>
      </c>
      <c r="I3" s="34" t="s">
        <v>16</v>
      </c>
      <c r="J3" s="51" t="s">
        <v>136</v>
      </c>
      <c r="K3" s="67">
        <f t="shared" ref="K3:K10" si="1">COUNTIFS($C3:$J3,$A$2)</f>
        <v>5</v>
      </c>
      <c r="L3" s="74">
        <f t="shared" ref="L3:L10" si="2">IF(C3=$A$2,1,0)</f>
        <v>1</v>
      </c>
      <c r="M3" s="70">
        <f t="shared" ref="M3:M10" si="3">IF(D3=$A$2,1,0)</f>
        <v>1</v>
      </c>
      <c r="N3" s="70">
        <f t="shared" ref="N3:N10" si="4">IF(E3=$A$2,1,0)</f>
        <v>1</v>
      </c>
      <c r="O3" s="70">
        <f t="shared" ref="O3:O10" si="5">IF(F3=$A$2,1,0)</f>
        <v>0</v>
      </c>
      <c r="P3" s="70">
        <f t="shared" ref="P3:P10" si="6">IF(G3=$A$2,1,0)</f>
        <v>0</v>
      </c>
      <c r="Q3" s="70">
        <f t="shared" ref="Q3:Q10" si="7">IF(H3=$A$2,1,0)</f>
        <v>1</v>
      </c>
      <c r="R3" s="70">
        <f t="shared" ref="R3:R10" si="8">IF(I3=$A$2,1,0)</f>
        <v>0</v>
      </c>
      <c r="S3" s="75">
        <f t="shared" ref="S3:S10" si="9">IF(J3=$A$2,1,0)</f>
        <v>1</v>
      </c>
      <c r="T3" s="66"/>
      <c r="U3" s="66"/>
      <c r="V3" s="82" t="s">
        <v>143</v>
      </c>
      <c r="W3" s="82"/>
      <c r="X3" s="82"/>
    </row>
    <row r="4" spans="1:33">
      <c r="A4" s="55"/>
      <c r="B4" s="65">
        <v>220</v>
      </c>
      <c r="C4" s="50" t="s">
        <v>136</v>
      </c>
      <c r="D4" s="34" t="s">
        <v>3</v>
      </c>
      <c r="E4" s="34" t="s">
        <v>3</v>
      </c>
      <c r="F4" s="34" t="s">
        <v>32</v>
      </c>
      <c r="G4" s="34" t="s">
        <v>134</v>
      </c>
      <c r="H4" s="34" t="s">
        <v>134</v>
      </c>
      <c r="I4" s="34" t="s">
        <v>16</v>
      </c>
      <c r="J4" s="51" t="s">
        <v>16</v>
      </c>
      <c r="K4" s="68">
        <f t="shared" si="1"/>
        <v>1</v>
      </c>
      <c r="L4" s="74">
        <f t="shared" si="2"/>
        <v>1</v>
      </c>
      <c r="M4" s="70">
        <f t="shared" si="3"/>
        <v>0</v>
      </c>
      <c r="N4" s="70">
        <f t="shared" si="4"/>
        <v>0</v>
      </c>
      <c r="O4" s="70">
        <f t="shared" si="5"/>
        <v>0</v>
      </c>
      <c r="P4" s="70">
        <f t="shared" si="6"/>
        <v>0</v>
      </c>
      <c r="Q4" s="70">
        <f t="shared" si="7"/>
        <v>0</v>
      </c>
      <c r="R4" s="70">
        <f t="shared" si="8"/>
        <v>0</v>
      </c>
      <c r="S4" s="75">
        <f t="shared" si="9"/>
        <v>0</v>
      </c>
      <c r="T4" s="66"/>
      <c r="U4" s="66"/>
      <c r="V4" s="82"/>
      <c r="W4" s="83" t="s">
        <v>141</v>
      </c>
      <c r="X4" s="83" t="s">
        <v>135</v>
      </c>
      <c r="Y4" s="83" t="s">
        <v>134</v>
      </c>
      <c r="Z4" s="83" t="s">
        <v>16</v>
      </c>
      <c r="AA4" s="83" t="s">
        <v>136</v>
      </c>
      <c r="AB4" s="83" t="s">
        <v>32</v>
      </c>
      <c r="AC4" s="83" t="s">
        <v>2</v>
      </c>
      <c r="AF4" s="86" t="s">
        <v>142</v>
      </c>
      <c r="AG4" s="27"/>
    </row>
    <row r="5" spans="1:33">
      <c r="A5" s="55"/>
      <c r="B5">
        <v>223</v>
      </c>
      <c r="C5" s="50" t="s">
        <v>32</v>
      </c>
      <c r="D5" s="34" t="s">
        <v>136</v>
      </c>
      <c r="E5" s="34" t="s">
        <v>16</v>
      </c>
      <c r="F5" s="34" t="s">
        <v>16</v>
      </c>
      <c r="G5" s="34" t="s">
        <v>134</v>
      </c>
      <c r="H5" s="34" t="s">
        <v>134</v>
      </c>
      <c r="I5" s="34" t="s">
        <v>135</v>
      </c>
      <c r="J5" s="51" t="s">
        <v>136</v>
      </c>
      <c r="K5" s="67">
        <f t="shared" si="1"/>
        <v>2</v>
      </c>
      <c r="L5" s="74">
        <f t="shared" si="2"/>
        <v>0</v>
      </c>
      <c r="M5" s="70">
        <f t="shared" si="3"/>
        <v>1</v>
      </c>
      <c r="N5" s="70">
        <f t="shared" si="4"/>
        <v>0</v>
      </c>
      <c r="O5" s="70">
        <f t="shared" si="5"/>
        <v>0</v>
      </c>
      <c r="P5" s="70">
        <f t="shared" si="6"/>
        <v>0</v>
      </c>
      <c r="Q5" s="70">
        <f t="shared" si="7"/>
        <v>0</v>
      </c>
      <c r="R5" s="70">
        <f t="shared" si="8"/>
        <v>0</v>
      </c>
      <c r="S5" s="75">
        <f t="shared" si="9"/>
        <v>1</v>
      </c>
      <c r="T5" s="66"/>
      <c r="U5" s="66"/>
      <c r="V5" s="82" t="s">
        <v>141</v>
      </c>
      <c r="W5" s="40">
        <f>COUNTIFS($C21:$J30,W4)</f>
        <v>60</v>
      </c>
      <c r="X5" s="40">
        <f t="shared" ref="X5:AC5" si="10">COUNTIFS($C21:$J30,X4)</f>
        <v>4</v>
      </c>
      <c r="Y5" s="40">
        <f t="shared" si="10"/>
        <v>2</v>
      </c>
      <c r="Z5" s="40">
        <f t="shared" si="10"/>
        <v>1</v>
      </c>
      <c r="AA5" s="40">
        <f t="shared" si="10"/>
        <v>3</v>
      </c>
      <c r="AB5" s="40">
        <f t="shared" si="10"/>
        <v>1</v>
      </c>
      <c r="AC5" s="40">
        <f t="shared" si="10"/>
        <v>9</v>
      </c>
      <c r="AD5" s="47">
        <f>SUM(W5:AC5)</f>
        <v>80</v>
      </c>
      <c r="AF5" s="82" t="s">
        <v>141</v>
      </c>
      <c r="AG5" s="101">
        <f>W5/($AD$12/100)</f>
        <v>11.363636363636363</v>
      </c>
    </row>
    <row r="6" spans="1:33">
      <c r="A6" s="55"/>
      <c r="B6">
        <v>229</v>
      </c>
      <c r="C6" s="50" t="s">
        <v>2</v>
      </c>
      <c r="D6" s="34" t="s">
        <v>16</v>
      </c>
      <c r="E6" s="34" t="s">
        <v>136</v>
      </c>
      <c r="F6" s="34" t="s">
        <v>16</v>
      </c>
      <c r="G6" s="34" t="s">
        <v>16</v>
      </c>
      <c r="H6" s="34" t="s">
        <v>16</v>
      </c>
      <c r="I6" s="34" t="s">
        <v>134</v>
      </c>
      <c r="J6" s="51" t="s">
        <v>16</v>
      </c>
      <c r="K6" s="67">
        <f t="shared" si="1"/>
        <v>1</v>
      </c>
      <c r="L6" s="74">
        <f t="shared" si="2"/>
        <v>0</v>
      </c>
      <c r="M6" s="70">
        <f t="shared" si="3"/>
        <v>0</v>
      </c>
      <c r="N6" s="70">
        <f t="shared" si="4"/>
        <v>1</v>
      </c>
      <c r="O6" s="70">
        <f t="shared" si="5"/>
        <v>0</v>
      </c>
      <c r="P6" s="70">
        <f t="shared" si="6"/>
        <v>0</v>
      </c>
      <c r="Q6" s="70">
        <f t="shared" si="7"/>
        <v>0</v>
      </c>
      <c r="R6" s="70">
        <f t="shared" si="8"/>
        <v>0</v>
      </c>
      <c r="S6" s="75">
        <f t="shared" si="9"/>
        <v>0</v>
      </c>
      <c r="T6" s="66"/>
      <c r="U6" s="66"/>
      <c r="V6" s="82" t="s">
        <v>135</v>
      </c>
      <c r="W6" s="40">
        <f>COUNTIFS($C41:$J48,W4)</f>
        <v>17</v>
      </c>
      <c r="X6" s="40">
        <f t="shared" ref="X6:AC6" si="11">COUNTIFS($C41:$J48,X4)</f>
        <v>19</v>
      </c>
      <c r="Y6" s="40">
        <f t="shared" si="11"/>
        <v>4</v>
      </c>
      <c r="Z6" s="40">
        <f t="shared" si="11"/>
        <v>16</v>
      </c>
      <c r="AA6" s="40">
        <f t="shared" si="11"/>
        <v>3</v>
      </c>
      <c r="AB6" s="40">
        <f t="shared" si="11"/>
        <v>0</v>
      </c>
      <c r="AC6" s="40">
        <f t="shared" si="11"/>
        <v>5</v>
      </c>
      <c r="AD6" s="47">
        <f>SUM(W6:AC6)</f>
        <v>64</v>
      </c>
      <c r="AF6" s="82" t="s">
        <v>135</v>
      </c>
      <c r="AG6" s="101">
        <f>X6/($AD$12/100)</f>
        <v>3.5984848484848482</v>
      </c>
    </row>
    <row r="7" spans="1:33">
      <c r="A7" s="55"/>
      <c r="B7">
        <v>240</v>
      </c>
      <c r="C7" s="50" t="s">
        <v>2</v>
      </c>
      <c r="D7" s="34" t="s">
        <v>136</v>
      </c>
      <c r="E7" s="34" t="s">
        <v>2</v>
      </c>
      <c r="F7" s="34" t="s">
        <v>2</v>
      </c>
      <c r="G7" s="34" t="s">
        <v>136</v>
      </c>
      <c r="H7" s="34" t="s">
        <v>136</v>
      </c>
      <c r="I7" s="34" t="s">
        <v>16</v>
      </c>
      <c r="J7" s="51" t="s">
        <v>32</v>
      </c>
      <c r="K7" s="67">
        <f t="shared" si="1"/>
        <v>3</v>
      </c>
      <c r="L7" s="74">
        <f t="shared" si="2"/>
        <v>0</v>
      </c>
      <c r="M7" s="70">
        <f t="shared" si="3"/>
        <v>1</v>
      </c>
      <c r="N7" s="70">
        <f t="shared" si="4"/>
        <v>0</v>
      </c>
      <c r="O7" s="70">
        <f t="shared" si="5"/>
        <v>0</v>
      </c>
      <c r="P7" s="70">
        <f>IF(G7=$A$2,1,0)</f>
        <v>1</v>
      </c>
      <c r="Q7" s="70">
        <f t="shared" si="7"/>
        <v>1</v>
      </c>
      <c r="R7" s="70">
        <f t="shared" si="8"/>
        <v>0</v>
      </c>
      <c r="S7" s="75">
        <f t="shared" si="9"/>
        <v>0</v>
      </c>
      <c r="T7" s="66"/>
      <c r="U7" s="66"/>
      <c r="V7" s="82" t="s">
        <v>134</v>
      </c>
      <c r="W7" s="40">
        <f>COUNTIFS($C60:$J67,W4)</f>
        <v>13</v>
      </c>
      <c r="X7" s="40">
        <f t="shared" ref="X7:AC7" si="12">COUNTIFS($C60:$J67,X4)</f>
        <v>6</v>
      </c>
      <c r="Y7" s="40">
        <f t="shared" si="12"/>
        <v>18</v>
      </c>
      <c r="Z7" s="40">
        <f t="shared" si="12"/>
        <v>8</v>
      </c>
      <c r="AA7" s="40">
        <f t="shared" si="12"/>
        <v>13</v>
      </c>
      <c r="AB7" s="40">
        <f t="shared" si="12"/>
        <v>3</v>
      </c>
      <c r="AC7" s="40">
        <f t="shared" si="12"/>
        <v>3</v>
      </c>
      <c r="AD7" s="47">
        <f t="shared" ref="AD7:AD10" si="13">SUM(W7:AC7)</f>
        <v>64</v>
      </c>
      <c r="AF7" s="82" t="s">
        <v>134</v>
      </c>
      <c r="AG7" s="101">
        <f>Y7/($AD$12/100)</f>
        <v>3.4090909090909087</v>
      </c>
    </row>
    <row r="8" spans="1:33">
      <c r="A8" s="55"/>
      <c r="B8">
        <v>246</v>
      </c>
      <c r="C8" s="50" t="s">
        <v>3</v>
      </c>
      <c r="D8" s="34" t="s">
        <v>136</v>
      </c>
      <c r="E8" s="34" t="s">
        <v>136</v>
      </c>
      <c r="F8" s="34" t="s">
        <v>3</v>
      </c>
      <c r="G8" s="34" t="s">
        <v>136</v>
      </c>
      <c r="H8" s="34" t="s">
        <v>136</v>
      </c>
      <c r="I8" s="34" t="s">
        <v>136</v>
      </c>
      <c r="J8" s="51" t="s">
        <v>3</v>
      </c>
      <c r="K8" s="67">
        <f t="shared" si="1"/>
        <v>5</v>
      </c>
      <c r="L8" s="74">
        <f>IF(C8=$A$2,1,0)</f>
        <v>0</v>
      </c>
      <c r="M8" s="70">
        <f t="shared" si="3"/>
        <v>1</v>
      </c>
      <c r="N8" s="70">
        <f t="shared" si="4"/>
        <v>1</v>
      </c>
      <c r="O8" s="70">
        <f t="shared" si="5"/>
        <v>0</v>
      </c>
      <c r="P8" s="70">
        <f t="shared" si="6"/>
        <v>1</v>
      </c>
      <c r="Q8" s="70">
        <f t="shared" si="7"/>
        <v>1</v>
      </c>
      <c r="R8" s="70">
        <f t="shared" si="8"/>
        <v>1</v>
      </c>
      <c r="S8" s="75">
        <f t="shared" si="9"/>
        <v>0</v>
      </c>
      <c r="T8" s="66"/>
      <c r="U8" s="66"/>
      <c r="V8" s="82" t="s">
        <v>16</v>
      </c>
      <c r="W8" s="40">
        <f>COUNTIFS($C49:$J59,W4)</f>
        <v>11</v>
      </c>
      <c r="X8" s="40">
        <f t="shared" ref="X8:AC8" si="14">COUNTIFS($C49:$J59,X4)</f>
        <v>14</v>
      </c>
      <c r="Y8" s="40">
        <f t="shared" si="14"/>
        <v>1</v>
      </c>
      <c r="Z8" s="40">
        <f t="shared" si="14"/>
        <v>59</v>
      </c>
      <c r="AA8" s="40">
        <f t="shared" si="14"/>
        <v>1</v>
      </c>
      <c r="AB8" s="40">
        <f t="shared" si="14"/>
        <v>0</v>
      </c>
      <c r="AC8" s="40">
        <f t="shared" si="14"/>
        <v>2</v>
      </c>
      <c r="AD8" s="47">
        <f t="shared" si="13"/>
        <v>88</v>
      </c>
      <c r="AF8" s="82" t="s">
        <v>16</v>
      </c>
      <c r="AG8" s="101">
        <f>Z8/($AD$12/100)</f>
        <v>11.174242424242424</v>
      </c>
    </row>
    <row r="9" spans="1:33">
      <c r="A9" s="55"/>
      <c r="B9">
        <v>253</v>
      </c>
      <c r="C9" s="50" t="s">
        <v>32</v>
      </c>
      <c r="D9" s="34" t="s">
        <v>2</v>
      </c>
      <c r="E9" s="34" t="s">
        <v>32</v>
      </c>
      <c r="F9" s="34" t="s">
        <v>2</v>
      </c>
      <c r="G9" s="34" t="s">
        <v>136</v>
      </c>
      <c r="H9" s="34" t="s">
        <v>136</v>
      </c>
      <c r="I9" s="34" t="s">
        <v>2</v>
      </c>
      <c r="J9" s="51" t="s">
        <v>32</v>
      </c>
      <c r="K9" s="67">
        <f t="shared" si="1"/>
        <v>2</v>
      </c>
      <c r="L9" s="74">
        <f t="shared" si="2"/>
        <v>0</v>
      </c>
      <c r="M9" s="70">
        <f t="shared" si="3"/>
        <v>0</v>
      </c>
      <c r="N9" s="70">
        <f t="shared" si="4"/>
        <v>0</v>
      </c>
      <c r="O9" s="70">
        <f t="shared" si="5"/>
        <v>0</v>
      </c>
      <c r="P9" s="70">
        <f t="shared" si="6"/>
        <v>1</v>
      </c>
      <c r="Q9" s="70">
        <f t="shared" si="7"/>
        <v>1</v>
      </c>
      <c r="R9" s="70">
        <f t="shared" si="8"/>
        <v>0</v>
      </c>
      <c r="S9" s="75">
        <f t="shared" si="9"/>
        <v>0</v>
      </c>
      <c r="T9" s="66"/>
      <c r="U9" s="66"/>
      <c r="V9" s="82" t="s">
        <v>136</v>
      </c>
      <c r="W9" s="40">
        <f>COUNTIFS($C2:$J10,W4)</f>
        <v>7</v>
      </c>
      <c r="X9" s="40">
        <f t="shared" ref="X9:AC9" si="15">COUNTIFS($C2:$J10,X4)</f>
        <v>2</v>
      </c>
      <c r="Y9" s="40">
        <f t="shared" si="15"/>
        <v>6</v>
      </c>
      <c r="Z9" s="40">
        <f t="shared" si="15"/>
        <v>11</v>
      </c>
      <c r="AA9" s="40">
        <f t="shared" si="15"/>
        <v>27</v>
      </c>
      <c r="AB9" s="40">
        <f t="shared" si="15"/>
        <v>8</v>
      </c>
      <c r="AC9" s="40">
        <f t="shared" si="15"/>
        <v>11</v>
      </c>
      <c r="AD9" s="47">
        <f t="shared" si="13"/>
        <v>72</v>
      </c>
      <c r="AF9" s="82" t="s">
        <v>136</v>
      </c>
      <c r="AG9" s="101">
        <f>AA9/($AD$12/100)</f>
        <v>5.1136363636363633</v>
      </c>
    </row>
    <row r="10" spans="1:33">
      <c r="A10" s="55"/>
      <c r="B10" s="64">
        <v>262</v>
      </c>
      <c r="C10" s="52" t="s">
        <v>32</v>
      </c>
      <c r="D10" s="37" t="s">
        <v>136</v>
      </c>
      <c r="E10" s="37" t="s">
        <v>136</v>
      </c>
      <c r="F10" s="37" t="s">
        <v>136</v>
      </c>
      <c r="G10" s="37" t="s">
        <v>136</v>
      </c>
      <c r="H10" s="37" t="s">
        <v>136</v>
      </c>
      <c r="I10" s="37" t="s">
        <v>136</v>
      </c>
      <c r="J10" s="53" t="s">
        <v>2</v>
      </c>
      <c r="K10" s="69">
        <f t="shared" si="1"/>
        <v>6</v>
      </c>
      <c r="L10" s="74">
        <f t="shared" si="2"/>
        <v>0</v>
      </c>
      <c r="M10" s="70">
        <f t="shared" si="3"/>
        <v>1</v>
      </c>
      <c r="N10" s="70">
        <f t="shared" si="4"/>
        <v>1</v>
      </c>
      <c r="O10" s="70">
        <f t="shared" si="5"/>
        <v>1</v>
      </c>
      <c r="P10" s="70">
        <f t="shared" si="6"/>
        <v>1</v>
      </c>
      <c r="Q10" s="70">
        <f t="shared" si="7"/>
        <v>1</v>
      </c>
      <c r="R10" s="70">
        <f t="shared" si="8"/>
        <v>1</v>
      </c>
      <c r="S10" s="75">
        <f t="shared" si="9"/>
        <v>0</v>
      </c>
      <c r="T10" s="66"/>
      <c r="U10" s="66"/>
      <c r="V10" s="82" t="s">
        <v>32</v>
      </c>
      <c r="W10" s="40">
        <f>COUNTIFS($C31:$J40,W4)</f>
        <v>2</v>
      </c>
      <c r="X10" s="40">
        <f t="shared" ref="X10:AC10" si="16">COUNTIFS($C31:$J40,X4)</f>
        <v>0</v>
      </c>
      <c r="Y10" s="40">
        <f t="shared" si="16"/>
        <v>4</v>
      </c>
      <c r="Z10" s="40">
        <f t="shared" si="16"/>
        <v>10</v>
      </c>
      <c r="AA10" s="40">
        <f t="shared" si="16"/>
        <v>11</v>
      </c>
      <c r="AB10" s="40">
        <f t="shared" si="16"/>
        <v>32</v>
      </c>
      <c r="AC10" s="40">
        <f t="shared" si="16"/>
        <v>21</v>
      </c>
      <c r="AD10" s="47">
        <f t="shared" si="13"/>
        <v>80</v>
      </c>
      <c r="AF10" s="82" t="s">
        <v>32</v>
      </c>
      <c r="AG10" s="101">
        <f>AB10/($AD$12/100)</f>
        <v>6.0606060606060606</v>
      </c>
    </row>
    <row r="11" spans="1:33">
      <c r="A11" s="54" t="s">
        <v>2</v>
      </c>
      <c r="B11">
        <v>204</v>
      </c>
      <c r="C11" s="48" t="s">
        <v>136</v>
      </c>
      <c r="D11" s="31" t="s">
        <v>2</v>
      </c>
      <c r="E11" s="31" t="s">
        <v>2</v>
      </c>
      <c r="F11" s="31" t="s">
        <v>32</v>
      </c>
      <c r="G11" s="31" t="s">
        <v>2</v>
      </c>
      <c r="H11" s="31" t="s">
        <v>2</v>
      </c>
      <c r="I11" s="31" t="s">
        <v>2</v>
      </c>
      <c r="J11" s="49" t="s">
        <v>2</v>
      </c>
      <c r="K11" s="67">
        <f>COUNTIFS($C11:$J11,$A$11)</f>
        <v>6</v>
      </c>
      <c r="L11" s="74">
        <f>IF(C11=$A$11,1,0)</f>
        <v>0</v>
      </c>
      <c r="M11" s="70">
        <f t="shared" ref="M11:S11" si="17">IF(D11=$A$11,1,0)</f>
        <v>1</v>
      </c>
      <c r="N11" s="70">
        <f t="shared" si="17"/>
        <v>1</v>
      </c>
      <c r="O11" s="70">
        <f t="shared" si="17"/>
        <v>0</v>
      </c>
      <c r="P11" s="70">
        <f t="shared" si="17"/>
        <v>1</v>
      </c>
      <c r="Q11" s="70">
        <f t="shared" si="17"/>
        <v>1</v>
      </c>
      <c r="R11" s="70">
        <f t="shared" si="17"/>
        <v>1</v>
      </c>
      <c r="S11" s="75">
        <f t="shared" si="17"/>
        <v>1</v>
      </c>
      <c r="T11" s="66"/>
      <c r="U11" s="66"/>
      <c r="V11" s="82" t="s">
        <v>2</v>
      </c>
      <c r="W11" s="40">
        <f>COUNTIFS($C11:$J20,W4)</f>
        <v>1</v>
      </c>
      <c r="X11" s="40">
        <f t="shared" ref="X11:AC11" si="18">COUNTIFS($C11:$J20,X4)</f>
        <v>3</v>
      </c>
      <c r="Y11" s="40">
        <f t="shared" si="18"/>
        <v>1</v>
      </c>
      <c r="Z11" s="40">
        <f t="shared" si="18"/>
        <v>4</v>
      </c>
      <c r="AA11" s="40">
        <f t="shared" si="18"/>
        <v>5</v>
      </c>
      <c r="AB11" s="40">
        <f t="shared" si="18"/>
        <v>6</v>
      </c>
      <c r="AC11" s="40">
        <f t="shared" si="18"/>
        <v>60</v>
      </c>
      <c r="AD11" s="47">
        <f>SUM(W11:AC11)</f>
        <v>80</v>
      </c>
      <c r="AF11" s="82" t="s">
        <v>2</v>
      </c>
      <c r="AG11" s="101">
        <f>AC11/($AD$12/100)</f>
        <v>11.363636363636363</v>
      </c>
    </row>
    <row r="12" spans="1:33">
      <c r="A12" s="55"/>
      <c r="B12" s="64">
        <v>213</v>
      </c>
      <c r="C12" s="50" t="s">
        <v>2</v>
      </c>
      <c r="D12" s="34" t="s">
        <v>2</v>
      </c>
      <c r="E12" s="34" t="s">
        <v>2</v>
      </c>
      <c r="F12" s="34" t="s">
        <v>2</v>
      </c>
      <c r="G12" s="34" t="s">
        <v>2</v>
      </c>
      <c r="H12" s="34" t="s">
        <v>2</v>
      </c>
      <c r="I12" s="34" t="s">
        <v>2</v>
      </c>
      <c r="J12" s="51" t="s">
        <v>2</v>
      </c>
      <c r="K12" s="69">
        <f t="shared" ref="K12:K20" si="19">COUNTIFS($C12:$J12,$A$11)</f>
        <v>8</v>
      </c>
      <c r="L12" s="74">
        <f t="shared" ref="L12:L20" si="20">IF(C12=$A$11,1,0)</f>
        <v>1</v>
      </c>
      <c r="M12" s="70">
        <f t="shared" ref="M12:M20" si="21">IF(D12=$A$11,1,0)</f>
        <v>1</v>
      </c>
      <c r="N12" s="70">
        <f t="shared" ref="N12:N20" si="22">IF(E12=$A$11,1,0)</f>
        <v>1</v>
      </c>
      <c r="O12" s="70">
        <f t="shared" ref="O12:O20" si="23">IF(F12=$A$11,1,0)</f>
        <v>1</v>
      </c>
      <c r="P12" s="70">
        <f t="shared" ref="P12:P20" si="24">IF(G12=$A$11,1,0)</f>
        <v>1</v>
      </c>
      <c r="Q12" s="70">
        <f t="shared" ref="Q12:Q20" si="25">IF(H12=$A$11,1,0)</f>
        <v>1</v>
      </c>
      <c r="R12" s="70">
        <f t="shared" ref="R12:R20" si="26">IF(I12=$A$11,1,0)</f>
        <v>1</v>
      </c>
      <c r="S12" s="75">
        <f t="shared" ref="S12:S20" si="27">IF(J12=$A$11,1,0)</f>
        <v>1</v>
      </c>
      <c r="T12" s="66"/>
      <c r="U12" s="66"/>
      <c r="W12">
        <f>SUM(W5:W11)</f>
        <v>111</v>
      </c>
      <c r="X12">
        <f t="shared" ref="X12:AC12" si="28">SUM(X5:X11)</f>
        <v>48</v>
      </c>
      <c r="Y12">
        <f t="shared" si="28"/>
        <v>36</v>
      </c>
      <c r="Z12">
        <f t="shared" si="28"/>
        <v>109</v>
      </c>
      <c r="AA12">
        <f t="shared" si="28"/>
        <v>63</v>
      </c>
      <c r="AB12">
        <f t="shared" si="28"/>
        <v>50</v>
      </c>
      <c r="AC12">
        <f t="shared" si="28"/>
        <v>111</v>
      </c>
      <c r="AD12" s="47">
        <f>SUM(AD5:AD11)</f>
        <v>528</v>
      </c>
    </row>
    <row r="13" spans="1:33">
      <c r="A13" s="55"/>
      <c r="B13">
        <v>216</v>
      </c>
      <c r="C13" s="50" t="s">
        <v>2</v>
      </c>
      <c r="D13" s="34" t="s">
        <v>2</v>
      </c>
      <c r="E13" s="34" t="s">
        <v>2</v>
      </c>
      <c r="F13" s="34" t="s">
        <v>136</v>
      </c>
      <c r="G13" s="34" t="s">
        <v>2</v>
      </c>
      <c r="H13" s="34" t="s">
        <v>2</v>
      </c>
      <c r="I13" s="34" t="s">
        <v>32</v>
      </c>
      <c r="J13" s="51" t="s">
        <v>2</v>
      </c>
      <c r="K13" s="67">
        <f t="shared" si="19"/>
        <v>6</v>
      </c>
      <c r="L13" s="74">
        <f t="shared" si="20"/>
        <v>1</v>
      </c>
      <c r="M13" s="70">
        <f t="shared" si="21"/>
        <v>1</v>
      </c>
      <c r="N13" s="70">
        <f t="shared" si="22"/>
        <v>1</v>
      </c>
      <c r="O13" s="70">
        <f t="shared" si="23"/>
        <v>0</v>
      </c>
      <c r="P13" s="70">
        <f t="shared" si="24"/>
        <v>1</v>
      </c>
      <c r="Q13" s="70">
        <f t="shared" si="25"/>
        <v>1</v>
      </c>
      <c r="R13" s="70">
        <f t="shared" si="26"/>
        <v>0</v>
      </c>
      <c r="S13" s="75">
        <f t="shared" si="27"/>
        <v>1</v>
      </c>
      <c r="T13" s="66"/>
      <c r="U13" s="66"/>
      <c r="V13" s="84" t="s">
        <v>144</v>
      </c>
      <c r="W13" s="82"/>
      <c r="X13" s="82"/>
    </row>
    <row r="14" spans="1:33">
      <c r="A14" s="55"/>
      <c r="B14">
        <v>224</v>
      </c>
      <c r="C14" s="50" t="s">
        <v>136</v>
      </c>
      <c r="D14" s="34" t="s">
        <v>2</v>
      </c>
      <c r="E14" s="34" t="s">
        <v>2</v>
      </c>
      <c r="F14" s="34" t="s">
        <v>2</v>
      </c>
      <c r="G14" s="34" t="s">
        <v>2</v>
      </c>
      <c r="H14" s="34" t="s">
        <v>2</v>
      </c>
      <c r="I14" s="34" t="s">
        <v>2</v>
      </c>
      <c r="J14" s="51" t="s">
        <v>2</v>
      </c>
      <c r="K14" s="67">
        <f t="shared" si="19"/>
        <v>7</v>
      </c>
      <c r="L14" s="74">
        <f t="shared" si="20"/>
        <v>0</v>
      </c>
      <c r="M14" s="70">
        <f t="shared" si="21"/>
        <v>1</v>
      </c>
      <c r="N14" s="70">
        <f t="shared" si="22"/>
        <v>1</v>
      </c>
      <c r="O14" s="70">
        <f t="shared" si="23"/>
        <v>1</v>
      </c>
      <c r="P14" s="70">
        <f t="shared" si="24"/>
        <v>1</v>
      </c>
      <c r="Q14" s="70">
        <f t="shared" si="25"/>
        <v>1</v>
      </c>
      <c r="R14" s="70">
        <f t="shared" si="26"/>
        <v>1</v>
      </c>
      <c r="S14" s="75">
        <f t="shared" si="27"/>
        <v>1</v>
      </c>
      <c r="T14" s="66"/>
      <c r="U14" s="66"/>
      <c r="V14" s="82"/>
      <c r="W14" s="83" t="s">
        <v>141</v>
      </c>
      <c r="X14" s="83" t="s">
        <v>135</v>
      </c>
      <c r="Y14" s="83" t="s">
        <v>134</v>
      </c>
      <c r="Z14" s="83" t="s">
        <v>16</v>
      </c>
      <c r="AA14" s="83" t="s">
        <v>136</v>
      </c>
      <c r="AB14" s="83" t="s">
        <v>32</v>
      </c>
      <c r="AC14" s="83" t="s">
        <v>2</v>
      </c>
    </row>
    <row r="15" spans="1:33">
      <c r="A15" s="55"/>
      <c r="B15">
        <v>232</v>
      </c>
      <c r="C15" s="50" t="s">
        <v>2</v>
      </c>
      <c r="D15" s="34" t="s">
        <v>32</v>
      </c>
      <c r="E15" s="34" t="s">
        <v>2</v>
      </c>
      <c r="F15" s="34" t="s">
        <v>2</v>
      </c>
      <c r="G15" s="34" t="s">
        <v>2</v>
      </c>
      <c r="H15" s="34" t="s">
        <v>2</v>
      </c>
      <c r="I15" s="34" t="s">
        <v>2</v>
      </c>
      <c r="J15" s="51" t="s">
        <v>2</v>
      </c>
      <c r="K15" s="67">
        <f t="shared" si="19"/>
        <v>7</v>
      </c>
      <c r="L15" s="74">
        <f t="shared" si="20"/>
        <v>1</v>
      </c>
      <c r="M15" s="70">
        <f t="shared" si="21"/>
        <v>0</v>
      </c>
      <c r="N15" s="70">
        <f t="shared" si="22"/>
        <v>1</v>
      </c>
      <c r="O15" s="70">
        <f t="shared" si="23"/>
        <v>1</v>
      </c>
      <c r="P15" s="70">
        <f t="shared" si="24"/>
        <v>1</v>
      </c>
      <c r="Q15" s="70">
        <f t="shared" si="25"/>
        <v>1</v>
      </c>
      <c r="R15" s="70">
        <f t="shared" si="26"/>
        <v>1</v>
      </c>
      <c r="S15" s="75">
        <f t="shared" si="27"/>
        <v>1</v>
      </c>
      <c r="T15" s="66"/>
      <c r="U15" s="66"/>
      <c r="V15" s="82" t="s">
        <v>141</v>
      </c>
      <c r="W15" s="40">
        <f>W5/($AD5/100)</f>
        <v>75</v>
      </c>
      <c r="X15" s="40">
        <f t="shared" ref="X15:AC15" si="29">X5/($AD5/100)</f>
        <v>5</v>
      </c>
      <c r="Y15" s="40">
        <f t="shared" si="29"/>
        <v>2.5</v>
      </c>
      <c r="Z15" s="40">
        <f t="shared" si="29"/>
        <v>1.25</v>
      </c>
      <c r="AA15" s="40">
        <f t="shared" si="29"/>
        <v>3.75</v>
      </c>
      <c r="AB15" s="40">
        <f t="shared" si="29"/>
        <v>1.25</v>
      </c>
      <c r="AC15" s="40">
        <f t="shared" si="29"/>
        <v>11.25</v>
      </c>
      <c r="AD15" s="47">
        <f>SUM(W15:AC15)</f>
        <v>100</v>
      </c>
    </row>
    <row r="16" spans="1:33">
      <c r="A16" s="55"/>
      <c r="B16">
        <v>241</v>
      </c>
      <c r="C16" s="50" t="s">
        <v>2</v>
      </c>
      <c r="D16" s="34" t="s">
        <v>32</v>
      </c>
      <c r="E16" s="34" t="s">
        <v>32</v>
      </c>
      <c r="F16" s="34" t="s">
        <v>2</v>
      </c>
      <c r="G16" s="34" t="s">
        <v>2</v>
      </c>
      <c r="H16" s="34" t="s">
        <v>2</v>
      </c>
      <c r="I16" s="34" t="s">
        <v>2</v>
      </c>
      <c r="J16" s="51" t="s">
        <v>2</v>
      </c>
      <c r="K16" s="67">
        <f t="shared" si="19"/>
        <v>6</v>
      </c>
      <c r="L16" s="74">
        <f t="shared" si="20"/>
        <v>1</v>
      </c>
      <c r="M16" s="70">
        <f t="shared" si="21"/>
        <v>0</v>
      </c>
      <c r="N16" s="70">
        <f t="shared" si="22"/>
        <v>0</v>
      </c>
      <c r="O16" s="70">
        <f t="shared" si="23"/>
        <v>1</v>
      </c>
      <c r="P16" s="70">
        <f t="shared" si="24"/>
        <v>1</v>
      </c>
      <c r="Q16" s="70">
        <f t="shared" si="25"/>
        <v>1</v>
      </c>
      <c r="R16" s="70">
        <f t="shared" si="26"/>
        <v>1</v>
      </c>
      <c r="S16" s="75">
        <f t="shared" si="27"/>
        <v>1</v>
      </c>
      <c r="T16" s="66"/>
      <c r="U16" s="66"/>
      <c r="V16" s="82" t="s">
        <v>135</v>
      </c>
      <c r="W16" s="101">
        <f>W6/($AD6/100)</f>
        <v>26.5625</v>
      </c>
      <c r="X16" s="101">
        <f t="shared" ref="X16:AC16" si="30">X6/($AD6/100)</f>
        <v>29.6875</v>
      </c>
      <c r="Y16" s="101">
        <f t="shared" si="30"/>
        <v>6.25</v>
      </c>
      <c r="Z16" s="101">
        <f t="shared" si="30"/>
        <v>25</v>
      </c>
      <c r="AA16" s="101">
        <f t="shared" si="30"/>
        <v>4.6875</v>
      </c>
      <c r="AB16" s="101">
        <f>AB6/($AD6/100)</f>
        <v>0</v>
      </c>
      <c r="AC16" s="101">
        <f t="shared" si="30"/>
        <v>7.8125</v>
      </c>
      <c r="AD16" s="47">
        <f t="shared" ref="AD16:AD21" si="31">SUM(W16:AC16)</f>
        <v>100</v>
      </c>
    </row>
    <row r="17" spans="1:30">
      <c r="A17" s="55"/>
      <c r="B17">
        <v>243</v>
      </c>
      <c r="C17" s="50" t="s">
        <v>2</v>
      </c>
      <c r="D17" s="34" t="s">
        <v>32</v>
      </c>
      <c r="E17" s="34" t="s">
        <v>2</v>
      </c>
      <c r="F17" s="34" t="s">
        <v>2</v>
      </c>
      <c r="G17" s="34" t="s">
        <v>2</v>
      </c>
      <c r="H17" s="34" t="s">
        <v>2</v>
      </c>
      <c r="I17" s="34" t="s">
        <v>2</v>
      </c>
      <c r="J17" s="51" t="s">
        <v>2</v>
      </c>
      <c r="K17" s="67">
        <f t="shared" si="19"/>
        <v>7</v>
      </c>
      <c r="L17" s="74">
        <f t="shared" si="20"/>
        <v>1</v>
      </c>
      <c r="M17" s="70">
        <f t="shared" si="21"/>
        <v>0</v>
      </c>
      <c r="N17" s="70">
        <f t="shared" si="22"/>
        <v>1</v>
      </c>
      <c r="O17" s="70">
        <f t="shared" si="23"/>
        <v>1</v>
      </c>
      <c r="P17" s="70">
        <f t="shared" si="24"/>
        <v>1</v>
      </c>
      <c r="Q17" s="70">
        <f t="shared" si="25"/>
        <v>1</v>
      </c>
      <c r="R17" s="70">
        <f t="shared" si="26"/>
        <v>1</v>
      </c>
      <c r="S17" s="75">
        <f t="shared" si="27"/>
        <v>1</v>
      </c>
      <c r="T17" s="66"/>
      <c r="U17" s="66"/>
      <c r="V17" s="82" t="s">
        <v>134</v>
      </c>
      <c r="W17" s="101">
        <f>W7/($AD7/100)</f>
        <v>20.3125</v>
      </c>
      <c r="X17" s="101">
        <f t="shared" ref="X17:AC17" si="32">X7/($AD7/100)</f>
        <v>9.375</v>
      </c>
      <c r="Y17" s="101">
        <f t="shared" si="32"/>
        <v>28.125</v>
      </c>
      <c r="Z17" s="101">
        <f t="shared" si="32"/>
        <v>12.5</v>
      </c>
      <c r="AA17" s="101">
        <f t="shared" si="32"/>
        <v>20.3125</v>
      </c>
      <c r="AB17" s="101">
        <f t="shared" si="32"/>
        <v>4.6875</v>
      </c>
      <c r="AC17" s="101">
        <f t="shared" si="32"/>
        <v>4.6875</v>
      </c>
      <c r="AD17" s="47">
        <f t="shared" si="31"/>
        <v>100</v>
      </c>
    </row>
    <row r="18" spans="1:30">
      <c r="A18" s="55"/>
      <c r="B18" s="65">
        <v>251</v>
      </c>
      <c r="C18" s="50" t="s">
        <v>16</v>
      </c>
      <c r="D18" s="34" t="s">
        <v>136</v>
      </c>
      <c r="E18" s="34" t="s">
        <v>16</v>
      </c>
      <c r="F18" s="34" t="s">
        <v>16</v>
      </c>
      <c r="G18" s="34" t="s">
        <v>2</v>
      </c>
      <c r="H18" s="34" t="s">
        <v>2</v>
      </c>
      <c r="I18" s="34" t="s">
        <v>2</v>
      </c>
      <c r="J18" s="51" t="s">
        <v>134</v>
      </c>
      <c r="K18" s="68">
        <f t="shared" si="19"/>
        <v>3</v>
      </c>
      <c r="L18" s="74">
        <f t="shared" si="20"/>
        <v>0</v>
      </c>
      <c r="M18" s="70">
        <f t="shared" si="21"/>
        <v>0</v>
      </c>
      <c r="N18" s="70">
        <f t="shared" si="22"/>
        <v>0</v>
      </c>
      <c r="O18" s="70">
        <f t="shared" si="23"/>
        <v>0</v>
      </c>
      <c r="P18" s="70">
        <f t="shared" si="24"/>
        <v>1</v>
      </c>
      <c r="Q18" s="70">
        <f t="shared" si="25"/>
        <v>1</v>
      </c>
      <c r="R18" s="70">
        <f t="shared" si="26"/>
        <v>1</v>
      </c>
      <c r="S18" s="75">
        <f t="shared" si="27"/>
        <v>0</v>
      </c>
      <c r="T18" s="66"/>
      <c r="U18" s="66"/>
      <c r="V18" s="82" t="s">
        <v>16</v>
      </c>
      <c r="W18" s="101">
        <f t="shared" ref="W18:AC18" si="33">W8/($AD8/100)</f>
        <v>12.5</v>
      </c>
      <c r="X18" s="101">
        <f t="shared" si="33"/>
        <v>15.909090909090908</v>
      </c>
      <c r="Y18" s="101">
        <f t="shared" si="33"/>
        <v>1.1363636363636365</v>
      </c>
      <c r="Z18" s="101">
        <f t="shared" si="33"/>
        <v>67.045454545454547</v>
      </c>
      <c r="AA18" s="101">
        <f t="shared" si="33"/>
        <v>1.1363636363636365</v>
      </c>
      <c r="AB18" s="101">
        <f t="shared" si="33"/>
        <v>0</v>
      </c>
      <c r="AC18" s="101">
        <f t="shared" si="33"/>
        <v>2.2727272727272729</v>
      </c>
      <c r="AD18" s="47">
        <f t="shared" si="31"/>
        <v>100</v>
      </c>
    </row>
    <row r="19" spans="1:30">
      <c r="A19" s="55"/>
      <c r="B19">
        <v>259</v>
      </c>
      <c r="C19" s="50" t="s">
        <v>135</v>
      </c>
      <c r="D19" s="34" t="s">
        <v>2</v>
      </c>
      <c r="E19" s="34" t="s">
        <v>2</v>
      </c>
      <c r="F19" s="34" t="s">
        <v>2</v>
      </c>
      <c r="G19" s="34" t="s">
        <v>2</v>
      </c>
      <c r="H19" s="34" t="s">
        <v>2</v>
      </c>
      <c r="I19" s="34" t="s">
        <v>2</v>
      </c>
      <c r="J19" s="51" t="s">
        <v>2</v>
      </c>
      <c r="K19" s="67">
        <f t="shared" si="19"/>
        <v>7</v>
      </c>
      <c r="L19" s="74">
        <f t="shared" si="20"/>
        <v>0</v>
      </c>
      <c r="M19" s="70">
        <f t="shared" si="21"/>
        <v>1</v>
      </c>
      <c r="N19" s="70">
        <f t="shared" si="22"/>
        <v>1</v>
      </c>
      <c r="O19" s="70">
        <f t="shared" si="23"/>
        <v>1</v>
      </c>
      <c r="P19" s="70">
        <f t="shared" si="24"/>
        <v>1</v>
      </c>
      <c r="Q19" s="70">
        <f t="shared" si="25"/>
        <v>1</v>
      </c>
      <c r="R19" s="70">
        <f t="shared" si="26"/>
        <v>1</v>
      </c>
      <c r="S19" s="75">
        <f t="shared" si="27"/>
        <v>1</v>
      </c>
      <c r="T19" s="66"/>
      <c r="U19" s="66"/>
      <c r="V19" s="82" t="s">
        <v>136</v>
      </c>
      <c r="W19" s="101">
        <f t="shared" ref="W19:AC19" si="34">W9/($AD9/100)</f>
        <v>9.7222222222222232</v>
      </c>
      <c r="X19" s="101">
        <f t="shared" si="34"/>
        <v>2.7777777777777777</v>
      </c>
      <c r="Y19" s="101">
        <f t="shared" si="34"/>
        <v>8.3333333333333339</v>
      </c>
      <c r="Z19" s="101">
        <f t="shared" si="34"/>
        <v>15.277777777777779</v>
      </c>
      <c r="AA19" s="101">
        <f t="shared" si="34"/>
        <v>37.5</v>
      </c>
      <c r="AB19" s="101">
        <f t="shared" si="34"/>
        <v>11.111111111111111</v>
      </c>
      <c r="AC19" s="101">
        <f t="shared" si="34"/>
        <v>15.277777777777779</v>
      </c>
      <c r="AD19" s="47">
        <f t="shared" si="31"/>
        <v>100</v>
      </c>
    </row>
    <row r="20" spans="1:30">
      <c r="A20" s="56"/>
      <c r="B20">
        <v>265</v>
      </c>
      <c r="C20" s="52" t="s">
        <v>3</v>
      </c>
      <c r="D20" s="37" t="s">
        <v>16</v>
      </c>
      <c r="E20" s="37" t="s">
        <v>2</v>
      </c>
      <c r="F20" s="37" t="s">
        <v>136</v>
      </c>
      <c r="G20" s="37" t="s">
        <v>2</v>
      </c>
      <c r="H20" s="37" t="s">
        <v>135</v>
      </c>
      <c r="I20" s="37" t="s">
        <v>135</v>
      </c>
      <c r="J20" s="53" t="s">
        <v>2</v>
      </c>
      <c r="K20" s="67">
        <f t="shared" si="19"/>
        <v>3</v>
      </c>
      <c r="L20" s="74">
        <f t="shared" si="20"/>
        <v>0</v>
      </c>
      <c r="M20" s="70">
        <f t="shared" si="21"/>
        <v>0</v>
      </c>
      <c r="N20" s="70">
        <f t="shared" si="22"/>
        <v>1</v>
      </c>
      <c r="O20" s="70">
        <f t="shared" si="23"/>
        <v>0</v>
      </c>
      <c r="P20" s="70">
        <f t="shared" si="24"/>
        <v>1</v>
      </c>
      <c r="Q20" s="70">
        <f t="shared" si="25"/>
        <v>0</v>
      </c>
      <c r="R20" s="70">
        <f t="shared" si="26"/>
        <v>0</v>
      </c>
      <c r="S20" s="75">
        <f t="shared" si="27"/>
        <v>1</v>
      </c>
      <c r="T20" s="66"/>
      <c r="U20" s="66"/>
      <c r="V20" s="82" t="s">
        <v>32</v>
      </c>
      <c r="W20" s="40">
        <f t="shared" ref="W20:AC20" si="35">W10/($AD10/100)</f>
        <v>2.5</v>
      </c>
      <c r="X20" s="40">
        <f t="shared" si="35"/>
        <v>0</v>
      </c>
      <c r="Y20" s="40">
        <f t="shared" si="35"/>
        <v>5</v>
      </c>
      <c r="Z20" s="40">
        <f t="shared" si="35"/>
        <v>12.5</v>
      </c>
      <c r="AA20" s="40">
        <f t="shared" si="35"/>
        <v>13.75</v>
      </c>
      <c r="AB20" s="40">
        <f t="shared" si="35"/>
        <v>40</v>
      </c>
      <c r="AC20" s="40">
        <f t="shared" si="35"/>
        <v>26.25</v>
      </c>
      <c r="AD20" s="47">
        <f t="shared" si="31"/>
        <v>100</v>
      </c>
    </row>
    <row r="21" spans="1:30">
      <c r="A21" s="54" t="s">
        <v>3</v>
      </c>
      <c r="B21">
        <v>205</v>
      </c>
      <c r="C21" s="48" t="s">
        <v>2</v>
      </c>
      <c r="D21" s="31" t="s">
        <v>3</v>
      </c>
      <c r="E21" s="31" t="s">
        <v>3</v>
      </c>
      <c r="F21" s="31" t="s">
        <v>3</v>
      </c>
      <c r="G21" s="31" t="s">
        <v>3</v>
      </c>
      <c r="H21" s="31" t="s">
        <v>3</v>
      </c>
      <c r="I21" s="31" t="s">
        <v>3</v>
      </c>
      <c r="J21" s="49" t="s">
        <v>3</v>
      </c>
      <c r="K21" s="67">
        <f>COUNTIFS($C21:$J21,$A$21)</f>
        <v>7</v>
      </c>
      <c r="L21" s="74">
        <f>IF(C21=$A$21,1,0)</f>
        <v>0</v>
      </c>
      <c r="M21" s="70">
        <f t="shared" ref="M21:S22" si="36">IF(D21=$A$21,1,0)</f>
        <v>1</v>
      </c>
      <c r="N21" s="70">
        <f t="shared" si="36"/>
        <v>1</v>
      </c>
      <c r="O21" s="70">
        <f t="shared" si="36"/>
        <v>1</v>
      </c>
      <c r="P21" s="70">
        <f t="shared" si="36"/>
        <v>1</v>
      </c>
      <c r="Q21" s="70">
        <f t="shared" si="36"/>
        <v>1</v>
      </c>
      <c r="R21" s="70">
        <f t="shared" si="36"/>
        <v>1</v>
      </c>
      <c r="S21" s="75">
        <f t="shared" si="36"/>
        <v>1</v>
      </c>
      <c r="T21" s="66"/>
      <c r="U21" s="66"/>
      <c r="V21" s="82" t="s">
        <v>2</v>
      </c>
      <c r="W21" s="40">
        <f t="shared" ref="W21:AC21" si="37">W11/($AD11/100)</f>
        <v>1.25</v>
      </c>
      <c r="X21" s="40">
        <f t="shared" si="37"/>
        <v>3.75</v>
      </c>
      <c r="Y21" s="40">
        <f t="shared" si="37"/>
        <v>1.25</v>
      </c>
      <c r="Z21" s="40">
        <f t="shared" si="37"/>
        <v>5</v>
      </c>
      <c r="AA21" s="40">
        <f t="shared" si="37"/>
        <v>6.25</v>
      </c>
      <c r="AB21" s="40">
        <f t="shared" si="37"/>
        <v>7.5</v>
      </c>
      <c r="AC21" s="40">
        <f t="shared" si="37"/>
        <v>75</v>
      </c>
      <c r="AD21" s="47">
        <f t="shared" si="31"/>
        <v>100</v>
      </c>
    </row>
    <row r="22" spans="1:30">
      <c r="A22" s="55"/>
      <c r="B22">
        <v>211</v>
      </c>
      <c r="C22" s="50" t="s">
        <v>3</v>
      </c>
      <c r="D22" s="34" t="s">
        <v>134</v>
      </c>
      <c r="E22" s="34" t="s">
        <v>3</v>
      </c>
      <c r="F22" s="34" t="s">
        <v>3</v>
      </c>
      <c r="G22" s="34" t="s">
        <v>3</v>
      </c>
      <c r="H22" s="34" t="s">
        <v>3</v>
      </c>
      <c r="I22" s="34" t="s">
        <v>3</v>
      </c>
      <c r="J22" s="51" t="s">
        <v>3</v>
      </c>
      <c r="K22" s="67">
        <f t="shared" ref="K22:K30" si="38">COUNTIFS($C22:$J22,$A$21)</f>
        <v>7</v>
      </c>
      <c r="L22" s="74">
        <f>IF(C22=$A$21,1,0)</f>
        <v>1</v>
      </c>
      <c r="M22" s="70">
        <f t="shared" si="36"/>
        <v>0</v>
      </c>
      <c r="N22" s="70">
        <f t="shared" si="36"/>
        <v>1</v>
      </c>
      <c r="O22" s="70">
        <f t="shared" si="36"/>
        <v>1</v>
      </c>
      <c r="P22" s="70">
        <f t="shared" si="36"/>
        <v>1</v>
      </c>
      <c r="Q22" s="70">
        <f t="shared" si="36"/>
        <v>1</v>
      </c>
      <c r="R22" s="70">
        <f t="shared" si="36"/>
        <v>1</v>
      </c>
      <c r="S22" s="75">
        <f t="shared" si="36"/>
        <v>1</v>
      </c>
      <c r="T22" s="66"/>
      <c r="U22" s="66"/>
    </row>
    <row r="23" spans="1:30">
      <c r="A23" s="55"/>
      <c r="B23">
        <v>221</v>
      </c>
      <c r="C23" s="50" t="s">
        <v>3</v>
      </c>
      <c r="D23" s="34" t="s">
        <v>3</v>
      </c>
      <c r="E23" s="34" t="s">
        <v>3</v>
      </c>
      <c r="F23" s="34" t="s">
        <v>3</v>
      </c>
      <c r="G23" s="34" t="s">
        <v>135</v>
      </c>
      <c r="H23" s="34" t="s">
        <v>135</v>
      </c>
      <c r="I23" s="34" t="s">
        <v>2</v>
      </c>
      <c r="J23" s="51" t="s">
        <v>3</v>
      </c>
      <c r="K23" s="67">
        <f t="shared" si="38"/>
        <v>5</v>
      </c>
      <c r="L23" s="74">
        <f t="shared" ref="L23:L30" si="39">IF(C23=$A$21,1,0)</f>
        <v>1</v>
      </c>
      <c r="M23" s="70">
        <f t="shared" ref="M23:M30" si="40">IF(D23=$A$21,1,0)</f>
        <v>1</v>
      </c>
      <c r="N23" s="70">
        <f t="shared" ref="N23:N30" si="41">IF(E23=$A$21,1,0)</f>
        <v>1</v>
      </c>
      <c r="O23" s="70">
        <f t="shared" ref="O23:O30" si="42">IF(F23=$A$21,1,0)</f>
        <v>1</v>
      </c>
      <c r="P23" s="70">
        <f t="shared" ref="P23:P30" si="43">IF(G23=$A$21,1,0)</f>
        <v>0</v>
      </c>
      <c r="Q23" s="70">
        <f t="shared" ref="Q23:Q30" si="44">IF(H23=$A$21,1,0)</f>
        <v>0</v>
      </c>
      <c r="R23" s="70">
        <f t="shared" ref="R23:R30" si="45">IF(I23=$A$21,1,0)</f>
        <v>0</v>
      </c>
      <c r="S23" s="75">
        <f t="shared" ref="S23:S30" si="46">IF(J23=$A$21,1,0)</f>
        <v>1</v>
      </c>
      <c r="T23" s="66"/>
      <c r="U23" s="66"/>
      <c r="V23" s="84" t="s">
        <v>145</v>
      </c>
      <c r="W23" s="82"/>
      <c r="X23" s="82"/>
    </row>
    <row r="24" spans="1:30">
      <c r="A24" s="55"/>
      <c r="B24" s="64">
        <v>225</v>
      </c>
      <c r="C24" s="50" t="s">
        <v>3</v>
      </c>
      <c r="D24" s="34" t="s">
        <v>3</v>
      </c>
      <c r="E24" s="34" t="s">
        <v>3</v>
      </c>
      <c r="F24" s="34" t="s">
        <v>3</v>
      </c>
      <c r="G24" s="34" t="s">
        <v>3</v>
      </c>
      <c r="H24" s="34" t="s">
        <v>3</v>
      </c>
      <c r="I24" s="34" t="s">
        <v>3</v>
      </c>
      <c r="J24" s="51" t="s">
        <v>3</v>
      </c>
      <c r="K24" s="69">
        <f t="shared" si="38"/>
        <v>8</v>
      </c>
      <c r="L24" s="74">
        <f t="shared" si="39"/>
        <v>1</v>
      </c>
      <c r="M24" s="70">
        <f t="shared" si="40"/>
        <v>1</v>
      </c>
      <c r="N24" s="70">
        <f t="shared" si="41"/>
        <v>1</v>
      </c>
      <c r="O24" s="70">
        <f t="shared" si="42"/>
        <v>1</v>
      </c>
      <c r="P24" s="70">
        <f t="shared" si="43"/>
        <v>1</v>
      </c>
      <c r="Q24" s="70">
        <f t="shared" si="44"/>
        <v>1</v>
      </c>
      <c r="R24" s="70">
        <f t="shared" si="45"/>
        <v>1</v>
      </c>
      <c r="S24" s="75">
        <f t="shared" si="46"/>
        <v>1</v>
      </c>
      <c r="T24" s="66"/>
      <c r="U24" s="66"/>
      <c r="V24" s="82"/>
      <c r="W24" s="83" t="s">
        <v>141</v>
      </c>
      <c r="X24" s="83" t="s">
        <v>135</v>
      </c>
      <c r="Y24" s="83" t="s">
        <v>134</v>
      </c>
      <c r="Z24" s="83" t="s">
        <v>16</v>
      </c>
      <c r="AA24" s="83" t="s">
        <v>136</v>
      </c>
      <c r="AB24" s="83" t="s">
        <v>32</v>
      </c>
      <c r="AC24" s="83" t="s">
        <v>2</v>
      </c>
    </row>
    <row r="25" spans="1:30">
      <c r="A25" s="55"/>
      <c r="B25" s="65">
        <v>231</v>
      </c>
      <c r="C25" s="50" t="s">
        <v>136</v>
      </c>
      <c r="D25" s="34" t="s">
        <v>3</v>
      </c>
      <c r="E25" s="34" t="s">
        <v>2</v>
      </c>
      <c r="F25" s="34" t="s">
        <v>136</v>
      </c>
      <c r="G25" s="34" t="s">
        <v>2</v>
      </c>
      <c r="H25" s="34" t="s">
        <v>2</v>
      </c>
      <c r="I25" s="34" t="s">
        <v>2</v>
      </c>
      <c r="J25" s="51" t="s">
        <v>3</v>
      </c>
      <c r="K25" s="68">
        <f t="shared" si="38"/>
        <v>2</v>
      </c>
      <c r="L25" s="74">
        <f t="shared" si="39"/>
        <v>0</v>
      </c>
      <c r="M25" s="70">
        <f t="shared" si="40"/>
        <v>1</v>
      </c>
      <c r="N25" s="70">
        <f t="shared" si="41"/>
        <v>0</v>
      </c>
      <c r="O25" s="70">
        <f t="shared" si="42"/>
        <v>0</v>
      </c>
      <c r="P25" s="70">
        <f t="shared" si="43"/>
        <v>0</v>
      </c>
      <c r="Q25" s="70">
        <f t="shared" si="44"/>
        <v>0</v>
      </c>
      <c r="R25" s="70">
        <f t="shared" si="45"/>
        <v>0</v>
      </c>
      <c r="S25" s="75">
        <f t="shared" si="46"/>
        <v>1</v>
      </c>
      <c r="T25" s="66"/>
      <c r="U25" s="66"/>
      <c r="V25" s="82" t="s">
        <v>141</v>
      </c>
      <c r="W25" s="40"/>
      <c r="X25" s="40"/>
      <c r="Y25" s="40"/>
      <c r="Z25" s="40"/>
      <c r="AA25" s="40"/>
      <c r="AB25" s="40"/>
      <c r="AC25" s="40"/>
    </row>
    <row r="26" spans="1:30">
      <c r="A26" s="55"/>
      <c r="B26">
        <v>238</v>
      </c>
      <c r="C26" s="50" t="s">
        <v>134</v>
      </c>
      <c r="D26" s="34" t="s">
        <v>3</v>
      </c>
      <c r="E26" s="34" t="s">
        <v>3</v>
      </c>
      <c r="F26" s="34" t="s">
        <v>3</v>
      </c>
      <c r="G26" s="34" t="s">
        <v>135</v>
      </c>
      <c r="H26" s="34" t="s">
        <v>135</v>
      </c>
      <c r="I26" s="34" t="s">
        <v>136</v>
      </c>
      <c r="J26" s="51" t="s">
        <v>3</v>
      </c>
      <c r="K26" s="67">
        <f t="shared" si="38"/>
        <v>4</v>
      </c>
      <c r="L26" s="74">
        <f t="shared" si="39"/>
        <v>0</v>
      </c>
      <c r="M26" s="70">
        <f t="shared" si="40"/>
        <v>1</v>
      </c>
      <c r="N26" s="70">
        <f t="shared" si="41"/>
        <v>1</v>
      </c>
      <c r="O26" s="70">
        <f t="shared" si="42"/>
        <v>1</v>
      </c>
      <c r="P26" s="70">
        <f t="shared" si="43"/>
        <v>0</v>
      </c>
      <c r="Q26" s="70">
        <f t="shared" si="44"/>
        <v>0</v>
      </c>
      <c r="R26" s="70">
        <f t="shared" si="45"/>
        <v>0</v>
      </c>
      <c r="S26" s="75">
        <f t="shared" si="46"/>
        <v>1</v>
      </c>
      <c r="T26" s="66"/>
      <c r="U26" s="66"/>
      <c r="V26" s="82" t="s">
        <v>135</v>
      </c>
      <c r="W26" s="40"/>
      <c r="X26" s="40"/>
      <c r="Y26" s="40"/>
      <c r="Z26" s="40"/>
      <c r="AA26" s="40"/>
      <c r="AB26" s="40"/>
      <c r="AC26" s="40"/>
    </row>
    <row r="27" spans="1:30">
      <c r="A27" s="55"/>
      <c r="B27">
        <v>248</v>
      </c>
      <c r="C27" s="50" t="s">
        <v>2</v>
      </c>
      <c r="D27" s="34" t="s">
        <v>3</v>
      </c>
      <c r="E27" s="34" t="s">
        <v>3</v>
      </c>
      <c r="F27" s="34" t="s">
        <v>3</v>
      </c>
      <c r="G27" s="34" t="s">
        <v>3</v>
      </c>
      <c r="H27" s="34" t="s">
        <v>3</v>
      </c>
      <c r="I27" s="34" t="s">
        <v>3</v>
      </c>
      <c r="J27" s="51" t="s">
        <v>3</v>
      </c>
      <c r="K27" s="67">
        <f t="shared" si="38"/>
        <v>7</v>
      </c>
      <c r="L27" s="74">
        <f t="shared" si="39"/>
        <v>0</v>
      </c>
      <c r="M27" s="70">
        <f t="shared" si="40"/>
        <v>1</v>
      </c>
      <c r="N27" s="70">
        <f t="shared" si="41"/>
        <v>1</v>
      </c>
      <c r="O27" s="70">
        <f t="shared" si="42"/>
        <v>1</v>
      </c>
      <c r="P27" s="70">
        <f t="shared" si="43"/>
        <v>1</v>
      </c>
      <c r="Q27" s="70">
        <f t="shared" si="44"/>
        <v>1</v>
      </c>
      <c r="R27" s="70">
        <f t="shared" si="45"/>
        <v>1</v>
      </c>
      <c r="S27" s="75">
        <f t="shared" si="46"/>
        <v>1</v>
      </c>
      <c r="T27" s="66"/>
      <c r="U27" s="66"/>
      <c r="V27" s="82" t="s">
        <v>134</v>
      </c>
      <c r="W27" s="40"/>
      <c r="X27" s="40"/>
      <c r="Y27" s="40"/>
      <c r="Z27" s="40"/>
      <c r="AA27" s="40"/>
      <c r="AB27" s="40"/>
      <c r="AC27" s="40"/>
    </row>
    <row r="28" spans="1:30">
      <c r="A28" s="55"/>
      <c r="B28">
        <v>254</v>
      </c>
      <c r="C28" s="50" t="s">
        <v>3</v>
      </c>
      <c r="D28" s="34" t="s">
        <v>3</v>
      </c>
      <c r="E28" s="34" t="s">
        <v>3</v>
      </c>
      <c r="F28" s="34" t="s">
        <v>3</v>
      </c>
      <c r="G28" s="34" t="s">
        <v>3</v>
      </c>
      <c r="H28" s="34" t="s">
        <v>3</v>
      </c>
      <c r="I28" s="34" t="s">
        <v>3</v>
      </c>
      <c r="J28" s="51" t="s">
        <v>2</v>
      </c>
      <c r="K28" s="67">
        <f t="shared" si="38"/>
        <v>7</v>
      </c>
      <c r="L28" s="74">
        <f t="shared" si="39"/>
        <v>1</v>
      </c>
      <c r="M28" s="70">
        <f t="shared" si="40"/>
        <v>1</v>
      </c>
      <c r="N28" s="70">
        <f t="shared" si="41"/>
        <v>1</v>
      </c>
      <c r="O28" s="70">
        <f t="shared" si="42"/>
        <v>1</v>
      </c>
      <c r="P28" s="70">
        <f t="shared" si="43"/>
        <v>1</v>
      </c>
      <c r="Q28" s="70">
        <f t="shared" si="44"/>
        <v>1</v>
      </c>
      <c r="R28" s="70">
        <f t="shared" si="45"/>
        <v>1</v>
      </c>
      <c r="S28" s="75">
        <f t="shared" si="46"/>
        <v>0</v>
      </c>
      <c r="T28" s="66"/>
      <c r="U28" s="66"/>
      <c r="V28" s="82" t="s">
        <v>16</v>
      </c>
      <c r="W28" s="40"/>
      <c r="X28" s="40"/>
      <c r="Y28" s="40"/>
      <c r="Z28" s="40"/>
      <c r="AA28" s="40"/>
      <c r="AB28" s="40"/>
      <c r="AC28" s="40"/>
    </row>
    <row r="29" spans="1:30">
      <c r="A29" s="55"/>
      <c r="B29">
        <v>258</v>
      </c>
      <c r="C29" s="50" t="s">
        <v>3</v>
      </c>
      <c r="D29" s="34" t="s">
        <v>3</v>
      </c>
      <c r="E29" s="34" t="s">
        <v>3</v>
      </c>
      <c r="F29" s="34" t="s">
        <v>32</v>
      </c>
      <c r="G29" s="34" t="s">
        <v>16</v>
      </c>
      <c r="H29" s="34" t="s">
        <v>3</v>
      </c>
      <c r="I29" s="34" t="s">
        <v>3</v>
      </c>
      <c r="J29" s="51" t="s">
        <v>3</v>
      </c>
      <c r="K29" s="67">
        <f t="shared" si="38"/>
        <v>6</v>
      </c>
      <c r="L29" s="74">
        <f t="shared" si="39"/>
        <v>1</v>
      </c>
      <c r="M29" s="70">
        <f t="shared" si="40"/>
        <v>1</v>
      </c>
      <c r="N29" s="70">
        <f t="shared" si="41"/>
        <v>1</v>
      </c>
      <c r="O29" s="70">
        <f t="shared" si="42"/>
        <v>0</v>
      </c>
      <c r="P29" s="70">
        <f t="shared" si="43"/>
        <v>0</v>
      </c>
      <c r="Q29" s="70">
        <f t="shared" si="44"/>
        <v>1</v>
      </c>
      <c r="R29" s="70">
        <f t="shared" si="45"/>
        <v>1</v>
      </c>
      <c r="S29" s="75">
        <f t="shared" si="46"/>
        <v>1</v>
      </c>
      <c r="T29" s="66"/>
      <c r="U29" s="66"/>
      <c r="V29" s="82" t="s">
        <v>136</v>
      </c>
      <c r="W29" s="40"/>
      <c r="X29" s="40"/>
      <c r="Y29" s="40"/>
      <c r="Z29" s="40"/>
      <c r="AA29" s="40"/>
      <c r="AB29" s="40"/>
      <c r="AC29" s="40"/>
    </row>
    <row r="30" spans="1:30">
      <c r="A30" s="56"/>
      <c r="B30">
        <v>266</v>
      </c>
      <c r="C30" s="52" t="s">
        <v>2</v>
      </c>
      <c r="D30" s="37" t="s">
        <v>3</v>
      </c>
      <c r="E30" s="37" t="s">
        <v>3</v>
      </c>
      <c r="F30" s="37" t="s">
        <v>3</v>
      </c>
      <c r="G30" s="37" t="s">
        <v>3</v>
      </c>
      <c r="H30" s="37" t="s">
        <v>3</v>
      </c>
      <c r="I30" s="37" t="s">
        <v>3</v>
      </c>
      <c r="J30" s="53" t="s">
        <v>3</v>
      </c>
      <c r="K30" s="67">
        <f t="shared" si="38"/>
        <v>7</v>
      </c>
      <c r="L30" s="74">
        <f t="shared" si="39"/>
        <v>0</v>
      </c>
      <c r="M30" s="70">
        <f t="shared" si="40"/>
        <v>1</v>
      </c>
      <c r="N30" s="70">
        <f t="shared" si="41"/>
        <v>1</v>
      </c>
      <c r="O30" s="70">
        <f t="shared" si="42"/>
        <v>1</v>
      </c>
      <c r="P30" s="70">
        <f t="shared" si="43"/>
        <v>1</v>
      </c>
      <c r="Q30" s="70">
        <f t="shared" si="44"/>
        <v>1</v>
      </c>
      <c r="R30" s="70">
        <f t="shared" si="45"/>
        <v>1</v>
      </c>
      <c r="S30" s="75">
        <f t="shared" si="46"/>
        <v>1</v>
      </c>
      <c r="T30" s="66"/>
      <c r="U30" s="66"/>
      <c r="V30" s="82" t="s">
        <v>32</v>
      </c>
      <c r="W30" s="40"/>
      <c r="X30" s="40"/>
      <c r="Y30" s="40"/>
      <c r="Z30" s="40"/>
      <c r="AA30" s="40"/>
      <c r="AB30" s="40"/>
      <c r="AC30" s="40"/>
    </row>
    <row r="31" spans="1:30">
      <c r="A31" s="54" t="s">
        <v>32</v>
      </c>
      <c r="B31">
        <v>202</v>
      </c>
      <c r="C31" s="48" t="s">
        <v>136</v>
      </c>
      <c r="D31" s="31" t="s">
        <v>32</v>
      </c>
      <c r="E31" s="31" t="s">
        <v>32</v>
      </c>
      <c r="F31" s="31" t="s">
        <v>2</v>
      </c>
      <c r="G31" s="31" t="s">
        <v>32</v>
      </c>
      <c r="H31" s="31" t="s">
        <v>32</v>
      </c>
      <c r="I31" s="31" t="s">
        <v>32</v>
      </c>
      <c r="J31" s="49" t="s">
        <v>2</v>
      </c>
      <c r="K31" s="67">
        <f>COUNTIFS($C31:$J31,$A$31)</f>
        <v>5</v>
      </c>
      <c r="L31" s="74">
        <f>IF(C31=$A$31,1,0)</f>
        <v>0</v>
      </c>
      <c r="M31" s="70">
        <f t="shared" ref="M31:S31" si="47">IF(D31=$A$31,1,0)</f>
        <v>1</v>
      </c>
      <c r="N31" s="70">
        <f t="shared" si="47"/>
        <v>1</v>
      </c>
      <c r="O31" s="70">
        <f t="shared" si="47"/>
        <v>0</v>
      </c>
      <c r="P31" s="70">
        <f t="shared" si="47"/>
        <v>1</v>
      </c>
      <c r="Q31" s="70">
        <f t="shared" si="47"/>
        <v>1</v>
      </c>
      <c r="R31" s="70">
        <f t="shared" si="47"/>
        <v>1</v>
      </c>
      <c r="S31" s="75">
        <f t="shared" si="47"/>
        <v>0</v>
      </c>
      <c r="T31" s="66"/>
      <c r="U31" s="66"/>
      <c r="V31" s="82" t="s">
        <v>2</v>
      </c>
      <c r="W31" s="40"/>
      <c r="X31" s="40"/>
      <c r="Y31" s="40"/>
      <c r="Z31" s="40"/>
      <c r="AA31" s="40"/>
      <c r="AB31" s="40"/>
      <c r="AC31" s="40"/>
    </row>
    <row r="32" spans="1:30">
      <c r="A32" s="55"/>
      <c r="B32">
        <v>209</v>
      </c>
      <c r="C32" s="50" t="s">
        <v>134</v>
      </c>
      <c r="D32" s="34" t="s">
        <v>136</v>
      </c>
      <c r="E32" s="34" t="s">
        <v>32</v>
      </c>
      <c r="F32" s="34" t="s">
        <v>32</v>
      </c>
      <c r="G32" s="34" t="s">
        <v>136</v>
      </c>
      <c r="H32" s="34" t="s">
        <v>136</v>
      </c>
      <c r="I32" s="34" t="s">
        <v>32</v>
      </c>
      <c r="J32" s="51" t="s">
        <v>136</v>
      </c>
      <c r="K32" s="67">
        <f t="shared" ref="K32:K40" si="48">COUNTIFS($C32:$J32,$A$31)</f>
        <v>3</v>
      </c>
      <c r="L32" s="74">
        <f t="shared" ref="L32:L40" si="49">IF(C32=$A$31,1,0)</f>
        <v>0</v>
      </c>
      <c r="M32" s="70">
        <f t="shared" ref="M32:M40" si="50">IF(D32=$A$31,1,0)</f>
        <v>0</v>
      </c>
      <c r="N32" s="70">
        <f t="shared" ref="N32:N40" si="51">IF(E32=$A$31,1,0)</f>
        <v>1</v>
      </c>
      <c r="O32" s="70">
        <f t="shared" ref="O32:O40" si="52">IF(F32=$A$31,1,0)</f>
        <v>1</v>
      </c>
      <c r="P32" s="70">
        <f t="shared" ref="P32:P40" si="53">IF(G32=$A$31,1,0)</f>
        <v>0</v>
      </c>
      <c r="Q32" s="70">
        <f t="shared" ref="Q32:Q40" si="54">IF(H32=$A$31,1,0)</f>
        <v>0</v>
      </c>
      <c r="R32" s="70">
        <f t="shared" ref="R32:R40" si="55">IF(I32=$A$31,1,0)</f>
        <v>1</v>
      </c>
      <c r="S32" s="75">
        <f t="shared" ref="S32:S40" si="56">IF(J32=$A$31,1,0)</f>
        <v>0</v>
      </c>
      <c r="T32" s="66"/>
      <c r="U32" s="66"/>
    </row>
    <row r="33" spans="1:21">
      <c r="A33" s="55"/>
      <c r="B33">
        <v>217</v>
      </c>
      <c r="C33" s="50" t="s">
        <v>2</v>
      </c>
      <c r="D33" s="34" t="s">
        <v>134</v>
      </c>
      <c r="E33" s="34" t="s">
        <v>2</v>
      </c>
      <c r="F33" s="34" t="s">
        <v>32</v>
      </c>
      <c r="G33" s="34" t="s">
        <v>32</v>
      </c>
      <c r="H33" s="34" t="s">
        <v>32</v>
      </c>
      <c r="I33" s="34" t="s">
        <v>32</v>
      </c>
      <c r="J33" s="51" t="s">
        <v>136</v>
      </c>
      <c r="K33" s="67">
        <f t="shared" si="48"/>
        <v>4</v>
      </c>
      <c r="L33" s="74">
        <f t="shared" si="49"/>
        <v>0</v>
      </c>
      <c r="M33" s="70">
        <f t="shared" si="50"/>
        <v>0</v>
      </c>
      <c r="N33" s="70">
        <f t="shared" si="51"/>
        <v>0</v>
      </c>
      <c r="O33" s="70">
        <f t="shared" si="52"/>
        <v>1</v>
      </c>
      <c r="P33" s="70">
        <f t="shared" si="53"/>
        <v>1</v>
      </c>
      <c r="Q33" s="70">
        <f t="shared" si="54"/>
        <v>1</v>
      </c>
      <c r="R33" s="70">
        <f t="shared" si="55"/>
        <v>1</v>
      </c>
      <c r="S33" s="75">
        <f t="shared" si="56"/>
        <v>0</v>
      </c>
      <c r="T33" s="66"/>
      <c r="U33" s="66"/>
    </row>
    <row r="34" spans="1:21">
      <c r="A34" s="55"/>
      <c r="B34" s="64">
        <v>227</v>
      </c>
      <c r="C34" s="50" t="s">
        <v>32</v>
      </c>
      <c r="D34" s="34" t="s">
        <v>136</v>
      </c>
      <c r="E34" s="34" t="s">
        <v>2</v>
      </c>
      <c r="F34" s="34" t="s">
        <v>32</v>
      </c>
      <c r="G34" s="34" t="s">
        <v>32</v>
      </c>
      <c r="H34" s="34" t="s">
        <v>2</v>
      </c>
      <c r="I34" s="34" t="s">
        <v>32</v>
      </c>
      <c r="J34" s="51" t="s">
        <v>32</v>
      </c>
      <c r="K34" s="69">
        <f t="shared" si="48"/>
        <v>5</v>
      </c>
      <c r="L34" s="74">
        <f t="shared" si="49"/>
        <v>1</v>
      </c>
      <c r="M34" s="70">
        <f t="shared" si="50"/>
        <v>0</v>
      </c>
      <c r="N34" s="70">
        <f t="shared" si="51"/>
        <v>0</v>
      </c>
      <c r="O34" s="70">
        <f t="shared" si="52"/>
        <v>1</v>
      </c>
      <c r="P34" s="70">
        <f t="shared" si="53"/>
        <v>1</v>
      </c>
      <c r="Q34" s="70">
        <f t="shared" si="54"/>
        <v>0</v>
      </c>
      <c r="R34" s="70">
        <f t="shared" si="55"/>
        <v>1</v>
      </c>
      <c r="S34" s="75">
        <f t="shared" si="56"/>
        <v>1</v>
      </c>
      <c r="T34" s="66"/>
      <c r="U34" s="66"/>
    </row>
    <row r="35" spans="1:21">
      <c r="A35" s="55"/>
      <c r="B35" s="65">
        <v>230</v>
      </c>
      <c r="C35" s="50" t="s">
        <v>3</v>
      </c>
      <c r="D35" s="34" t="s">
        <v>16</v>
      </c>
      <c r="E35" s="34" t="s">
        <v>16</v>
      </c>
      <c r="F35" s="34" t="s">
        <v>16</v>
      </c>
      <c r="G35" s="34" t="s">
        <v>16</v>
      </c>
      <c r="H35" s="34" t="s">
        <v>16</v>
      </c>
      <c r="I35" s="34" t="s">
        <v>16</v>
      </c>
      <c r="J35" s="51" t="s">
        <v>16</v>
      </c>
      <c r="K35" s="68">
        <f t="shared" si="48"/>
        <v>0</v>
      </c>
      <c r="L35" s="74">
        <f t="shared" si="49"/>
        <v>0</v>
      </c>
      <c r="M35" s="70">
        <f t="shared" si="50"/>
        <v>0</v>
      </c>
      <c r="N35" s="70">
        <f t="shared" si="51"/>
        <v>0</v>
      </c>
      <c r="O35" s="70">
        <f t="shared" si="52"/>
        <v>0</v>
      </c>
      <c r="P35" s="70">
        <f t="shared" si="53"/>
        <v>0</v>
      </c>
      <c r="Q35" s="70">
        <f t="shared" si="54"/>
        <v>0</v>
      </c>
      <c r="R35" s="70">
        <f t="shared" si="55"/>
        <v>0</v>
      </c>
      <c r="S35" s="75">
        <f t="shared" si="56"/>
        <v>0</v>
      </c>
      <c r="T35" s="66"/>
      <c r="U35" s="66"/>
    </row>
    <row r="36" spans="1:21">
      <c r="A36" s="55"/>
      <c r="B36">
        <v>237</v>
      </c>
      <c r="C36" s="50" t="s">
        <v>2</v>
      </c>
      <c r="D36" s="34" t="s">
        <v>32</v>
      </c>
      <c r="E36" s="34" t="s">
        <v>32</v>
      </c>
      <c r="F36" s="34" t="s">
        <v>2</v>
      </c>
      <c r="G36" s="34" t="s">
        <v>136</v>
      </c>
      <c r="H36" s="34" t="s">
        <v>16</v>
      </c>
      <c r="I36" s="34" t="s">
        <v>2</v>
      </c>
      <c r="J36" s="51" t="s">
        <v>2</v>
      </c>
      <c r="K36" s="67">
        <f t="shared" si="48"/>
        <v>2</v>
      </c>
      <c r="L36" s="74">
        <f t="shared" si="49"/>
        <v>0</v>
      </c>
      <c r="M36" s="70">
        <f t="shared" si="50"/>
        <v>1</v>
      </c>
      <c r="N36" s="70">
        <f t="shared" si="51"/>
        <v>1</v>
      </c>
      <c r="O36" s="70">
        <f t="shared" si="52"/>
        <v>0</v>
      </c>
      <c r="P36" s="70">
        <f t="shared" si="53"/>
        <v>0</v>
      </c>
      <c r="Q36" s="70">
        <f t="shared" si="54"/>
        <v>0</v>
      </c>
      <c r="R36" s="70">
        <f t="shared" si="55"/>
        <v>0</v>
      </c>
      <c r="S36" s="75">
        <f t="shared" si="56"/>
        <v>0</v>
      </c>
      <c r="T36" s="66"/>
      <c r="U36" s="66"/>
    </row>
    <row r="37" spans="1:21">
      <c r="A37" s="55"/>
      <c r="B37">
        <v>247</v>
      </c>
      <c r="C37" s="50" t="s">
        <v>136</v>
      </c>
      <c r="D37" s="34" t="s">
        <v>2</v>
      </c>
      <c r="E37" s="34" t="s">
        <v>2</v>
      </c>
      <c r="F37" s="34" t="s">
        <v>2</v>
      </c>
      <c r="G37" s="34" t="s">
        <v>32</v>
      </c>
      <c r="H37" s="34" t="s">
        <v>32</v>
      </c>
      <c r="I37" s="34" t="s">
        <v>32</v>
      </c>
      <c r="J37" s="51" t="s">
        <v>2</v>
      </c>
      <c r="K37" s="67">
        <f t="shared" si="48"/>
        <v>3</v>
      </c>
      <c r="L37" s="74">
        <f t="shared" si="49"/>
        <v>0</v>
      </c>
      <c r="M37" s="70">
        <f t="shared" si="50"/>
        <v>0</v>
      </c>
      <c r="N37" s="70">
        <f t="shared" si="51"/>
        <v>0</v>
      </c>
      <c r="O37" s="70">
        <f t="shared" si="52"/>
        <v>0</v>
      </c>
      <c r="P37" s="70">
        <f t="shared" si="53"/>
        <v>1</v>
      </c>
      <c r="Q37" s="70">
        <f t="shared" si="54"/>
        <v>1</v>
      </c>
      <c r="R37" s="70">
        <f t="shared" si="55"/>
        <v>1</v>
      </c>
      <c r="S37" s="75">
        <f t="shared" si="56"/>
        <v>0</v>
      </c>
      <c r="T37" s="66"/>
      <c r="U37" s="66"/>
    </row>
    <row r="38" spans="1:21">
      <c r="A38" s="55"/>
      <c r="B38">
        <v>252</v>
      </c>
      <c r="C38" s="50" t="s">
        <v>16</v>
      </c>
      <c r="D38" s="34" t="s">
        <v>134</v>
      </c>
      <c r="E38" s="34" t="s">
        <v>16</v>
      </c>
      <c r="F38" s="34" t="s">
        <v>134</v>
      </c>
      <c r="G38" s="34" t="s">
        <v>32</v>
      </c>
      <c r="H38" s="34" t="s">
        <v>32</v>
      </c>
      <c r="I38" s="34" t="s">
        <v>136</v>
      </c>
      <c r="J38" s="51" t="s">
        <v>136</v>
      </c>
      <c r="K38" s="67">
        <f t="shared" si="48"/>
        <v>2</v>
      </c>
      <c r="L38" s="74">
        <f t="shared" si="49"/>
        <v>0</v>
      </c>
      <c r="M38" s="70">
        <f t="shared" si="50"/>
        <v>0</v>
      </c>
      <c r="N38" s="70">
        <f t="shared" si="51"/>
        <v>0</v>
      </c>
      <c r="O38" s="70">
        <f t="shared" si="52"/>
        <v>0</v>
      </c>
      <c r="P38" s="70">
        <f t="shared" si="53"/>
        <v>1</v>
      </c>
      <c r="Q38" s="70">
        <f t="shared" si="54"/>
        <v>1</v>
      </c>
      <c r="R38" s="70">
        <f t="shared" si="55"/>
        <v>0</v>
      </c>
      <c r="S38" s="75">
        <f t="shared" si="56"/>
        <v>0</v>
      </c>
      <c r="T38" s="66"/>
      <c r="U38" s="66"/>
    </row>
    <row r="39" spans="1:21">
      <c r="A39" s="55"/>
      <c r="B39">
        <v>260</v>
      </c>
      <c r="C39" s="50" t="s">
        <v>2</v>
      </c>
      <c r="D39" s="34" t="s">
        <v>2</v>
      </c>
      <c r="E39" s="34" t="s">
        <v>2</v>
      </c>
      <c r="F39" s="34" t="s">
        <v>2</v>
      </c>
      <c r="G39" s="34" t="s">
        <v>32</v>
      </c>
      <c r="H39" s="34" t="s">
        <v>32</v>
      </c>
      <c r="I39" s="34" t="s">
        <v>32</v>
      </c>
      <c r="J39" s="51" t="s">
        <v>2</v>
      </c>
      <c r="K39" s="67">
        <f t="shared" si="48"/>
        <v>3</v>
      </c>
      <c r="L39" s="74">
        <f t="shared" si="49"/>
        <v>0</v>
      </c>
      <c r="M39" s="70">
        <f t="shared" si="50"/>
        <v>0</v>
      </c>
      <c r="N39" s="70">
        <f t="shared" si="51"/>
        <v>0</v>
      </c>
      <c r="O39" s="70">
        <f t="shared" si="52"/>
        <v>0</v>
      </c>
      <c r="P39" s="70">
        <f t="shared" si="53"/>
        <v>1</v>
      </c>
      <c r="Q39" s="70">
        <f t="shared" si="54"/>
        <v>1</v>
      </c>
      <c r="R39" s="70">
        <f t="shared" si="55"/>
        <v>1</v>
      </c>
      <c r="S39" s="75">
        <f t="shared" si="56"/>
        <v>0</v>
      </c>
      <c r="T39" s="66"/>
      <c r="U39" s="66"/>
    </row>
    <row r="40" spans="1:21">
      <c r="A40" s="56"/>
      <c r="B40">
        <v>261</v>
      </c>
      <c r="C40" s="52" t="s">
        <v>3</v>
      </c>
      <c r="D40" s="37" t="s">
        <v>32</v>
      </c>
      <c r="E40" s="37" t="s">
        <v>32</v>
      </c>
      <c r="F40" s="37" t="s">
        <v>2</v>
      </c>
      <c r="G40" s="37" t="s">
        <v>32</v>
      </c>
      <c r="H40" s="37" t="s">
        <v>32</v>
      </c>
      <c r="I40" s="37" t="s">
        <v>32</v>
      </c>
      <c r="J40" s="53" t="s">
        <v>2</v>
      </c>
      <c r="K40" s="67">
        <f t="shared" si="48"/>
        <v>5</v>
      </c>
      <c r="L40" s="74">
        <f t="shared" si="49"/>
        <v>0</v>
      </c>
      <c r="M40" s="70">
        <f t="shared" si="50"/>
        <v>1</v>
      </c>
      <c r="N40" s="70">
        <f t="shared" si="51"/>
        <v>1</v>
      </c>
      <c r="O40" s="70">
        <f t="shared" si="52"/>
        <v>0</v>
      </c>
      <c r="P40" s="70">
        <f t="shared" si="53"/>
        <v>1</v>
      </c>
      <c r="Q40" s="70">
        <f t="shared" si="54"/>
        <v>1</v>
      </c>
      <c r="R40" s="70">
        <f t="shared" si="55"/>
        <v>1</v>
      </c>
      <c r="S40" s="75">
        <f t="shared" si="56"/>
        <v>0</v>
      </c>
      <c r="T40" s="66"/>
      <c r="U40" s="66"/>
    </row>
    <row r="41" spans="1:21">
      <c r="A41" s="54" t="s">
        <v>135</v>
      </c>
      <c r="B41">
        <v>207</v>
      </c>
      <c r="C41" s="48" t="s">
        <v>16</v>
      </c>
      <c r="D41" s="31" t="s">
        <v>2</v>
      </c>
      <c r="E41" s="31" t="s">
        <v>3</v>
      </c>
      <c r="F41" s="31" t="s">
        <v>3</v>
      </c>
      <c r="G41" s="31" t="s">
        <v>3</v>
      </c>
      <c r="H41" s="31" t="s">
        <v>3</v>
      </c>
      <c r="I41" s="31" t="s">
        <v>135</v>
      </c>
      <c r="J41" s="49" t="s">
        <v>3</v>
      </c>
      <c r="K41" s="67">
        <f>COUNTIFS($C41:$J41,$A$41)</f>
        <v>1</v>
      </c>
      <c r="L41" s="74">
        <f>IF(C41=$A$41,1,0)</f>
        <v>0</v>
      </c>
      <c r="M41" s="70">
        <f t="shared" ref="M41:S41" si="57">IF(D41=$A$41,1,0)</f>
        <v>0</v>
      </c>
      <c r="N41" s="70">
        <f t="shared" si="57"/>
        <v>0</v>
      </c>
      <c r="O41" s="70">
        <f t="shared" si="57"/>
        <v>0</v>
      </c>
      <c r="P41" s="70">
        <f t="shared" si="57"/>
        <v>0</v>
      </c>
      <c r="Q41" s="70">
        <f t="shared" si="57"/>
        <v>0</v>
      </c>
      <c r="R41" s="70">
        <f t="shared" si="57"/>
        <v>1</v>
      </c>
      <c r="S41" s="75">
        <f t="shared" si="57"/>
        <v>0</v>
      </c>
      <c r="T41" s="66"/>
      <c r="U41" s="66"/>
    </row>
    <row r="42" spans="1:21">
      <c r="A42" s="55"/>
      <c r="B42">
        <v>214</v>
      </c>
      <c r="C42" s="50" t="s">
        <v>135</v>
      </c>
      <c r="D42" s="34" t="s">
        <v>135</v>
      </c>
      <c r="E42" s="34" t="s">
        <v>3</v>
      </c>
      <c r="F42" s="34" t="s">
        <v>3</v>
      </c>
      <c r="G42" s="34" t="s">
        <v>3</v>
      </c>
      <c r="H42" s="34" t="s">
        <v>3</v>
      </c>
      <c r="I42" s="34" t="s">
        <v>135</v>
      </c>
      <c r="J42" s="51" t="s">
        <v>3</v>
      </c>
      <c r="K42" s="67">
        <f t="shared" ref="K42:K48" si="58">COUNTIFS($C42:$J42,$A$41)</f>
        <v>3</v>
      </c>
      <c r="L42" s="74">
        <f t="shared" ref="L42:L48" si="59">IF(C42=$A$41,1,0)</f>
        <v>1</v>
      </c>
      <c r="M42" s="70">
        <f t="shared" ref="M42:M48" si="60">IF(D42=$A$41,1,0)</f>
        <v>1</v>
      </c>
      <c r="N42" s="70">
        <f t="shared" ref="N42:N48" si="61">IF(E42=$A$41,1,0)</f>
        <v>0</v>
      </c>
      <c r="O42" s="70">
        <f t="shared" ref="O42:O48" si="62">IF(F42=$A$41,1,0)</f>
        <v>0</v>
      </c>
      <c r="P42" s="70">
        <f t="shared" ref="P42:P48" si="63">IF(G42=$A$41,1,0)</f>
        <v>0</v>
      </c>
      <c r="Q42" s="70">
        <f t="shared" ref="Q42:Q48" si="64">IF(H42=$A$41,1,0)</f>
        <v>0</v>
      </c>
      <c r="R42" s="70">
        <f t="shared" ref="R42:R48" si="65">IF(I42=$A$41,1,0)</f>
        <v>1</v>
      </c>
      <c r="S42" s="75">
        <f t="shared" ref="S42:S48" si="66">IF(J42=$A$41,1,0)</f>
        <v>0</v>
      </c>
      <c r="T42" s="66"/>
      <c r="U42" s="66"/>
    </row>
    <row r="43" spans="1:21">
      <c r="A43" s="55"/>
      <c r="B43" s="65">
        <v>215</v>
      </c>
      <c r="C43" s="50" t="s">
        <v>16</v>
      </c>
      <c r="D43" s="34" t="s">
        <v>136</v>
      </c>
      <c r="E43" s="34" t="s">
        <v>134</v>
      </c>
      <c r="F43" s="34" t="s">
        <v>134</v>
      </c>
      <c r="G43" s="34" t="s">
        <v>16</v>
      </c>
      <c r="H43" s="34" t="s">
        <v>16</v>
      </c>
      <c r="I43" s="34" t="s">
        <v>2</v>
      </c>
      <c r="J43" s="51" t="s">
        <v>135</v>
      </c>
      <c r="K43" s="68">
        <f t="shared" si="58"/>
        <v>1</v>
      </c>
      <c r="L43" s="74">
        <f t="shared" si="59"/>
        <v>0</v>
      </c>
      <c r="M43" s="70">
        <f t="shared" si="60"/>
        <v>0</v>
      </c>
      <c r="N43" s="70">
        <f t="shared" si="61"/>
        <v>0</v>
      </c>
      <c r="O43" s="70">
        <f t="shared" si="62"/>
        <v>0</v>
      </c>
      <c r="P43" s="70">
        <f t="shared" si="63"/>
        <v>0</v>
      </c>
      <c r="Q43" s="70">
        <f t="shared" si="64"/>
        <v>0</v>
      </c>
      <c r="R43" s="70">
        <f t="shared" si="65"/>
        <v>0</v>
      </c>
      <c r="S43" s="75">
        <f t="shared" si="66"/>
        <v>1</v>
      </c>
      <c r="T43" s="66"/>
      <c r="U43" s="66"/>
    </row>
    <row r="44" spans="1:21">
      <c r="A44" s="55"/>
      <c r="B44">
        <v>222</v>
      </c>
      <c r="C44" s="50" t="s">
        <v>3</v>
      </c>
      <c r="D44" s="34" t="s">
        <v>135</v>
      </c>
      <c r="E44" s="34" t="s">
        <v>16</v>
      </c>
      <c r="F44" s="34" t="s">
        <v>16</v>
      </c>
      <c r="G44" s="34" t="s">
        <v>16</v>
      </c>
      <c r="H44" s="34" t="s">
        <v>16</v>
      </c>
      <c r="I44" s="34" t="s">
        <v>3</v>
      </c>
      <c r="J44" s="51" t="s">
        <v>135</v>
      </c>
      <c r="K44" s="67">
        <f t="shared" si="58"/>
        <v>2</v>
      </c>
      <c r="L44" s="74">
        <f t="shared" si="59"/>
        <v>0</v>
      </c>
      <c r="M44" s="70">
        <f t="shared" si="60"/>
        <v>1</v>
      </c>
      <c r="N44" s="70">
        <f t="shared" si="61"/>
        <v>0</v>
      </c>
      <c r="O44" s="70">
        <f t="shared" si="62"/>
        <v>0</v>
      </c>
      <c r="P44" s="70">
        <f t="shared" si="63"/>
        <v>0</v>
      </c>
      <c r="Q44" s="70">
        <f t="shared" si="64"/>
        <v>0</v>
      </c>
      <c r="R44" s="70">
        <f t="shared" si="65"/>
        <v>0</v>
      </c>
      <c r="S44" s="75">
        <f t="shared" si="66"/>
        <v>1</v>
      </c>
      <c r="T44" s="66"/>
      <c r="U44" s="66"/>
    </row>
    <row r="45" spans="1:21">
      <c r="A45" s="55"/>
      <c r="B45">
        <v>235</v>
      </c>
      <c r="C45" s="50" t="s">
        <v>16</v>
      </c>
      <c r="D45" s="34" t="s">
        <v>136</v>
      </c>
      <c r="E45" s="34" t="s">
        <v>16</v>
      </c>
      <c r="F45" s="34" t="s">
        <v>16</v>
      </c>
      <c r="G45" s="34" t="s">
        <v>135</v>
      </c>
      <c r="H45" s="34" t="s">
        <v>134</v>
      </c>
      <c r="I45" s="34" t="s">
        <v>16</v>
      </c>
      <c r="J45" s="51" t="s">
        <v>3</v>
      </c>
      <c r="K45" s="67">
        <f t="shared" si="58"/>
        <v>1</v>
      </c>
      <c r="L45" s="74">
        <f t="shared" si="59"/>
        <v>0</v>
      </c>
      <c r="M45" s="70">
        <f t="shared" si="60"/>
        <v>0</v>
      </c>
      <c r="N45" s="70">
        <f t="shared" si="61"/>
        <v>0</v>
      </c>
      <c r="O45" s="70">
        <f t="shared" si="62"/>
        <v>0</v>
      </c>
      <c r="P45" s="70">
        <f t="shared" si="63"/>
        <v>1</v>
      </c>
      <c r="Q45" s="70">
        <f t="shared" si="64"/>
        <v>0</v>
      </c>
      <c r="R45" s="70">
        <f t="shared" si="65"/>
        <v>0</v>
      </c>
      <c r="S45" s="75">
        <f t="shared" si="66"/>
        <v>0</v>
      </c>
      <c r="T45" s="66"/>
      <c r="U45" s="66"/>
    </row>
    <row r="46" spans="1:21">
      <c r="A46" s="55"/>
      <c r="B46">
        <v>239</v>
      </c>
      <c r="C46" s="50" t="s">
        <v>135</v>
      </c>
      <c r="D46" s="34" t="s">
        <v>135</v>
      </c>
      <c r="E46" s="34" t="s">
        <v>16</v>
      </c>
      <c r="F46" s="34" t="s">
        <v>3</v>
      </c>
      <c r="G46" s="34" t="s">
        <v>16</v>
      </c>
      <c r="H46" s="34" t="s">
        <v>16</v>
      </c>
      <c r="I46" s="34" t="s">
        <v>3</v>
      </c>
      <c r="J46" s="51" t="s">
        <v>3</v>
      </c>
      <c r="K46" s="67">
        <f t="shared" si="58"/>
        <v>2</v>
      </c>
      <c r="L46" s="74">
        <f t="shared" si="59"/>
        <v>1</v>
      </c>
      <c r="M46" s="70">
        <f t="shared" si="60"/>
        <v>1</v>
      </c>
      <c r="N46" s="70">
        <f t="shared" si="61"/>
        <v>0</v>
      </c>
      <c r="O46" s="70">
        <f t="shared" si="62"/>
        <v>0</v>
      </c>
      <c r="P46" s="70">
        <f t="shared" si="63"/>
        <v>0</v>
      </c>
      <c r="Q46" s="70">
        <f t="shared" si="64"/>
        <v>0</v>
      </c>
      <c r="R46" s="70">
        <f t="shared" si="65"/>
        <v>0</v>
      </c>
      <c r="S46" s="75">
        <f t="shared" si="66"/>
        <v>0</v>
      </c>
      <c r="T46" s="66"/>
      <c r="U46" s="66"/>
    </row>
    <row r="47" spans="1:21">
      <c r="A47" s="55"/>
      <c r="B47" s="64">
        <v>249</v>
      </c>
      <c r="C47" s="50" t="s">
        <v>3</v>
      </c>
      <c r="D47" s="34" t="s">
        <v>135</v>
      </c>
      <c r="E47" s="34" t="s">
        <v>136</v>
      </c>
      <c r="F47" s="34" t="s">
        <v>16</v>
      </c>
      <c r="G47" s="34" t="s">
        <v>135</v>
      </c>
      <c r="H47" s="34" t="s">
        <v>135</v>
      </c>
      <c r="I47" s="34" t="s">
        <v>135</v>
      </c>
      <c r="J47" s="51" t="s">
        <v>135</v>
      </c>
      <c r="K47" s="69">
        <f t="shared" si="58"/>
        <v>5</v>
      </c>
      <c r="L47" s="74">
        <f t="shared" si="59"/>
        <v>0</v>
      </c>
      <c r="M47" s="70">
        <f t="shared" si="60"/>
        <v>1</v>
      </c>
      <c r="N47" s="70">
        <f t="shared" si="61"/>
        <v>0</v>
      </c>
      <c r="O47" s="70">
        <f t="shared" si="62"/>
        <v>0</v>
      </c>
      <c r="P47" s="70">
        <f t="shared" si="63"/>
        <v>1</v>
      </c>
      <c r="Q47" s="70">
        <f t="shared" si="64"/>
        <v>1</v>
      </c>
      <c r="R47" s="70">
        <f t="shared" si="65"/>
        <v>1</v>
      </c>
      <c r="S47" s="75">
        <f t="shared" si="66"/>
        <v>1</v>
      </c>
      <c r="T47" s="66"/>
      <c r="U47" s="66"/>
    </row>
    <row r="48" spans="1:21">
      <c r="A48" s="56"/>
      <c r="B48">
        <v>257</v>
      </c>
      <c r="C48" s="52" t="s">
        <v>2</v>
      </c>
      <c r="D48" s="37" t="s">
        <v>134</v>
      </c>
      <c r="E48" s="37" t="s">
        <v>2</v>
      </c>
      <c r="F48" s="37" t="s">
        <v>2</v>
      </c>
      <c r="G48" s="37" t="s">
        <v>135</v>
      </c>
      <c r="H48" s="37" t="s">
        <v>135</v>
      </c>
      <c r="I48" s="37" t="s">
        <v>135</v>
      </c>
      <c r="J48" s="53" t="s">
        <v>135</v>
      </c>
      <c r="K48" s="67">
        <f t="shared" si="58"/>
        <v>4</v>
      </c>
      <c r="L48" s="74">
        <f t="shared" si="59"/>
        <v>0</v>
      </c>
      <c r="M48" s="70">
        <f t="shared" si="60"/>
        <v>0</v>
      </c>
      <c r="N48" s="70">
        <f t="shared" si="61"/>
        <v>0</v>
      </c>
      <c r="O48" s="70">
        <f t="shared" si="62"/>
        <v>0</v>
      </c>
      <c r="P48" s="70">
        <f t="shared" si="63"/>
        <v>1</v>
      </c>
      <c r="Q48" s="70">
        <f t="shared" si="64"/>
        <v>1</v>
      </c>
      <c r="R48" s="70">
        <f t="shared" si="65"/>
        <v>1</v>
      </c>
      <c r="S48" s="75">
        <f t="shared" si="66"/>
        <v>1</v>
      </c>
      <c r="T48" s="66"/>
      <c r="U48" s="66"/>
    </row>
    <row r="49" spans="1:21">
      <c r="A49" s="54" t="s">
        <v>16</v>
      </c>
      <c r="B49">
        <v>203</v>
      </c>
      <c r="C49" s="48" t="s">
        <v>3</v>
      </c>
      <c r="D49" s="31" t="s">
        <v>16</v>
      </c>
      <c r="E49" s="31" t="s">
        <v>16</v>
      </c>
      <c r="F49" s="31" t="s">
        <v>16</v>
      </c>
      <c r="G49" s="31" t="s">
        <v>16</v>
      </c>
      <c r="H49" s="31" t="s">
        <v>16</v>
      </c>
      <c r="I49" s="31" t="s">
        <v>16</v>
      </c>
      <c r="J49" s="49" t="s">
        <v>16</v>
      </c>
      <c r="K49" s="67">
        <f>COUNTIFS($C49:$J49,$A$49)</f>
        <v>7</v>
      </c>
      <c r="L49" s="74">
        <f>IF(C49=$A$49,1,0)</f>
        <v>0</v>
      </c>
      <c r="M49" s="70">
        <f t="shared" ref="M49:S49" si="67">IF(D49=$A$49,1,0)</f>
        <v>1</v>
      </c>
      <c r="N49" s="70">
        <f t="shared" si="67"/>
        <v>1</v>
      </c>
      <c r="O49" s="70">
        <f t="shared" si="67"/>
        <v>1</v>
      </c>
      <c r="P49" s="70">
        <f t="shared" si="67"/>
        <v>1</v>
      </c>
      <c r="Q49" s="70">
        <f t="shared" si="67"/>
        <v>1</v>
      </c>
      <c r="R49" s="70">
        <f t="shared" si="67"/>
        <v>1</v>
      </c>
      <c r="S49" s="75">
        <f t="shared" si="67"/>
        <v>1</v>
      </c>
      <c r="T49" s="66"/>
      <c r="U49" s="66"/>
    </row>
    <row r="50" spans="1:21">
      <c r="A50" s="55"/>
      <c r="B50">
        <v>208</v>
      </c>
      <c r="C50" s="50" t="s">
        <v>16</v>
      </c>
      <c r="D50" s="34" t="s">
        <v>135</v>
      </c>
      <c r="E50" s="34" t="s">
        <v>16</v>
      </c>
      <c r="F50" s="34" t="s">
        <v>16</v>
      </c>
      <c r="G50" s="34" t="s">
        <v>16</v>
      </c>
      <c r="H50" s="34" t="s">
        <v>16</v>
      </c>
      <c r="I50" s="34" t="s">
        <v>16</v>
      </c>
      <c r="J50" s="51" t="s">
        <v>16</v>
      </c>
      <c r="K50" s="67">
        <f t="shared" ref="K50:K59" si="68">COUNTIFS($C50:$J50,$A$49)</f>
        <v>7</v>
      </c>
      <c r="L50" s="74">
        <f t="shared" ref="L50:L59" si="69">IF(C50=$A$49,1,0)</f>
        <v>1</v>
      </c>
      <c r="M50" s="70">
        <f t="shared" ref="M50:M59" si="70">IF(D50=$A$49,1,0)</f>
        <v>0</v>
      </c>
      <c r="N50" s="70">
        <f t="shared" ref="N50:N59" si="71">IF(E50=$A$49,1,0)</f>
        <v>1</v>
      </c>
      <c r="O50" s="70">
        <f t="shared" ref="O50:O59" si="72">IF(F50=$A$49,1,0)</f>
        <v>1</v>
      </c>
      <c r="P50" s="70">
        <f t="shared" ref="P50:P59" si="73">IF(G50=$A$49,1,0)</f>
        <v>1</v>
      </c>
      <c r="Q50" s="70">
        <f t="shared" ref="Q50:Q59" si="74">IF(H50=$A$49,1,0)</f>
        <v>1</v>
      </c>
      <c r="R50" s="70">
        <f t="shared" ref="R50:R59" si="75">IF(I50=$A$49,1,0)</f>
        <v>1</v>
      </c>
      <c r="S50" s="75">
        <f t="shared" ref="S50:S59" si="76">IF(J50=$A$49,1,0)</f>
        <v>1</v>
      </c>
      <c r="T50" s="66"/>
      <c r="U50" s="66"/>
    </row>
    <row r="51" spans="1:21">
      <c r="A51" s="55"/>
      <c r="B51">
        <v>218</v>
      </c>
      <c r="C51" s="50" t="s">
        <v>16</v>
      </c>
      <c r="D51" s="34" t="s">
        <v>135</v>
      </c>
      <c r="E51" s="34" t="s">
        <v>16</v>
      </c>
      <c r="F51" s="34" t="s">
        <v>16</v>
      </c>
      <c r="G51" s="34" t="s">
        <v>16</v>
      </c>
      <c r="H51" s="34" t="s">
        <v>16</v>
      </c>
      <c r="I51" s="34" t="s">
        <v>135</v>
      </c>
      <c r="J51" s="51" t="s">
        <v>135</v>
      </c>
      <c r="K51" s="67">
        <f t="shared" si="68"/>
        <v>5</v>
      </c>
      <c r="L51" s="74">
        <f t="shared" si="69"/>
        <v>1</v>
      </c>
      <c r="M51" s="70">
        <f t="shared" si="70"/>
        <v>0</v>
      </c>
      <c r="N51" s="70">
        <f t="shared" si="71"/>
        <v>1</v>
      </c>
      <c r="O51" s="70">
        <f t="shared" si="72"/>
        <v>1</v>
      </c>
      <c r="P51" s="70">
        <f t="shared" si="73"/>
        <v>1</v>
      </c>
      <c r="Q51" s="70">
        <f t="shared" si="74"/>
        <v>1</v>
      </c>
      <c r="R51" s="70">
        <f t="shared" si="75"/>
        <v>0</v>
      </c>
      <c r="S51" s="75">
        <f t="shared" si="76"/>
        <v>0</v>
      </c>
      <c r="T51" s="66"/>
      <c r="U51" s="66"/>
    </row>
    <row r="52" spans="1:21">
      <c r="A52" s="55"/>
      <c r="B52">
        <v>226</v>
      </c>
      <c r="C52" s="50" t="s">
        <v>3</v>
      </c>
      <c r="D52" s="34" t="s">
        <v>16</v>
      </c>
      <c r="E52" s="34" t="s">
        <v>16</v>
      </c>
      <c r="F52" s="34" t="s">
        <v>136</v>
      </c>
      <c r="G52" s="34" t="s">
        <v>135</v>
      </c>
      <c r="H52" s="34" t="s">
        <v>135</v>
      </c>
      <c r="I52" s="34" t="s">
        <v>16</v>
      </c>
      <c r="J52" s="51" t="s">
        <v>16</v>
      </c>
      <c r="K52" s="67">
        <f t="shared" si="68"/>
        <v>4</v>
      </c>
      <c r="L52" s="74">
        <f t="shared" si="69"/>
        <v>0</v>
      </c>
      <c r="M52" s="70">
        <f t="shared" si="70"/>
        <v>1</v>
      </c>
      <c r="N52" s="70">
        <f t="shared" si="71"/>
        <v>1</v>
      </c>
      <c r="O52" s="70">
        <f t="shared" si="72"/>
        <v>0</v>
      </c>
      <c r="P52" s="70">
        <f t="shared" si="73"/>
        <v>0</v>
      </c>
      <c r="Q52" s="70">
        <f t="shared" si="74"/>
        <v>0</v>
      </c>
      <c r="R52" s="70">
        <f t="shared" si="75"/>
        <v>1</v>
      </c>
      <c r="S52" s="75">
        <f t="shared" si="76"/>
        <v>1</v>
      </c>
      <c r="T52" s="66"/>
      <c r="U52" s="66"/>
    </row>
    <row r="53" spans="1:21">
      <c r="A53" s="55"/>
      <c r="B53">
        <v>233</v>
      </c>
      <c r="C53" s="50" t="s">
        <v>16</v>
      </c>
      <c r="D53" s="34" t="s">
        <v>135</v>
      </c>
      <c r="E53" s="34" t="s">
        <v>3</v>
      </c>
      <c r="F53" s="34" t="s">
        <v>16</v>
      </c>
      <c r="G53" s="34" t="s">
        <v>16</v>
      </c>
      <c r="H53" s="34" t="s">
        <v>16</v>
      </c>
      <c r="I53" s="34" t="s">
        <v>16</v>
      </c>
      <c r="J53" s="51" t="s">
        <v>2</v>
      </c>
      <c r="K53" s="67">
        <f t="shared" si="68"/>
        <v>5</v>
      </c>
      <c r="L53" s="74">
        <f t="shared" si="69"/>
        <v>1</v>
      </c>
      <c r="M53" s="70">
        <f t="shared" si="70"/>
        <v>0</v>
      </c>
      <c r="N53" s="70">
        <f t="shared" si="71"/>
        <v>0</v>
      </c>
      <c r="O53" s="70">
        <f t="shared" si="72"/>
        <v>1</v>
      </c>
      <c r="P53" s="70">
        <f t="shared" si="73"/>
        <v>1</v>
      </c>
      <c r="Q53" s="70">
        <f t="shared" si="74"/>
        <v>1</v>
      </c>
      <c r="R53" s="70">
        <f t="shared" si="75"/>
        <v>1</v>
      </c>
      <c r="S53" s="75">
        <f t="shared" si="76"/>
        <v>0</v>
      </c>
      <c r="T53" s="66"/>
      <c r="U53" s="66"/>
    </row>
    <row r="54" spans="1:21">
      <c r="A54" s="55"/>
      <c r="B54">
        <v>234</v>
      </c>
      <c r="C54" s="50" t="s">
        <v>3</v>
      </c>
      <c r="D54" s="34" t="s">
        <v>16</v>
      </c>
      <c r="E54" s="34" t="s">
        <v>16</v>
      </c>
      <c r="F54" s="34" t="s">
        <v>16</v>
      </c>
      <c r="G54" s="34" t="s">
        <v>3</v>
      </c>
      <c r="H54" s="34" t="s">
        <v>3</v>
      </c>
      <c r="I54" s="34" t="s">
        <v>135</v>
      </c>
      <c r="J54" s="51" t="s">
        <v>16</v>
      </c>
      <c r="K54" s="67">
        <f t="shared" si="68"/>
        <v>4</v>
      </c>
      <c r="L54" s="74">
        <f t="shared" si="69"/>
        <v>0</v>
      </c>
      <c r="M54" s="70">
        <f t="shared" si="70"/>
        <v>1</v>
      </c>
      <c r="N54" s="70">
        <f t="shared" si="71"/>
        <v>1</v>
      </c>
      <c r="O54" s="70">
        <f t="shared" si="72"/>
        <v>1</v>
      </c>
      <c r="P54" s="70">
        <f t="shared" si="73"/>
        <v>0</v>
      </c>
      <c r="Q54" s="70">
        <f t="shared" si="74"/>
        <v>0</v>
      </c>
      <c r="R54" s="70">
        <f t="shared" si="75"/>
        <v>0</v>
      </c>
      <c r="S54" s="75">
        <f t="shared" si="76"/>
        <v>1</v>
      </c>
      <c r="T54" s="66"/>
      <c r="U54" s="66"/>
    </row>
    <row r="55" spans="1:21">
      <c r="A55" s="55"/>
      <c r="B55">
        <v>242</v>
      </c>
      <c r="C55" s="50" t="s">
        <v>135</v>
      </c>
      <c r="D55" s="34" t="s">
        <v>16</v>
      </c>
      <c r="E55" s="34" t="s">
        <v>16</v>
      </c>
      <c r="F55" s="34" t="s">
        <v>134</v>
      </c>
      <c r="G55" s="34" t="s">
        <v>135</v>
      </c>
      <c r="H55" s="34" t="s">
        <v>16</v>
      </c>
      <c r="I55" s="34" t="s">
        <v>135</v>
      </c>
      <c r="J55" s="51" t="s">
        <v>3</v>
      </c>
      <c r="K55" s="67">
        <f t="shared" si="68"/>
        <v>3</v>
      </c>
      <c r="L55" s="74">
        <f t="shared" si="69"/>
        <v>0</v>
      </c>
      <c r="M55" s="70">
        <f t="shared" si="70"/>
        <v>1</v>
      </c>
      <c r="N55" s="70">
        <f t="shared" si="71"/>
        <v>1</v>
      </c>
      <c r="O55" s="70">
        <f t="shared" si="72"/>
        <v>0</v>
      </c>
      <c r="P55" s="70">
        <f t="shared" si="73"/>
        <v>0</v>
      </c>
      <c r="Q55" s="70">
        <f t="shared" si="74"/>
        <v>1</v>
      </c>
      <c r="R55" s="70">
        <f t="shared" si="75"/>
        <v>0</v>
      </c>
      <c r="S55" s="75">
        <f t="shared" si="76"/>
        <v>0</v>
      </c>
      <c r="T55" s="66"/>
      <c r="U55" s="66"/>
    </row>
    <row r="56" spans="1:21">
      <c r="A56" s="55"/>
      <c r="B56">
        <v>244</v>
      </c>
      <c r="C56" s="50" t="s">
        <v>2</v>
      </c>
      <c r="D56" s="34" t="s">
        <v>16</v>
      </c>
      <c r="E56" s="34" t="s">
        <v>16</v>
      </c>
      <c r="F56" s="34" t="s">
        <v>16</v>
      </c>
      <c r="G56" s="34" t="s">
        <v>16</v>
      </c>
      <c r="H56" s="34" t="s">
        <v>16</v>
      </c>
      <c r="I56" s="34" t="s">
        <v>16</v>
      </c>
      <c r="J56" s="51" t="s">
        <v>16</v>
      </c>
      <c r="K56" s="67">
        <f t="shared" si="68"/>
        <v>7</v>
      </c>
      <c r="L56" s="74">
        <f t="shared" si="69"/>
        <v>0</v>
      </c>
      <c r="M56" s="70">
        <f t="shared" si="70"/>
        <v>1</v>
      </c>
      <c r="N56" s="70">
        <f t="shared" si="71"/>
        <v>1</v>
      </c>
      <c r="O56" s="70">
        <f t="shared" si="72"/>
        <v>1</v>
      </c>
      <c r="P56" s="70">
        <f t="shared" si="73"/>
        <v>1</v>
      </c>
      <c r="Q56" s="70">
        <f t="shared" si="74"/>
        <v>1</v>
      </c>
      <c r="R56" s="70">
        <f t="shared" si="75"/>
        <v>1</v>
      </c>
      <c r="S56" s="75">
        <f t="shared" si="76"/>
        <v>1</v>
      </c>
      <c r="T56" s="66"/>
      <c r="U56" s="66"/>
    </row>
    <row r="57" spans="1:21">
      <c r="A57" s="55"/>
      <c r="B57" s="65">
        <v>255</v>
      </c>
      <c r="C57" s="50" t="s">
        <v>3</v>
      </c>
      <c r="D57" s="34" t="s">
        <v>135</v>
      </c>
      <c r="E57" s="34" t="s">
        <v>3</v>
      </c>
      <c r="F57" s="34" t="s">
        <v>3</v>
      </c>
      <c r="G57" s="34" t="s">
        <v>16</v>
      </c>
      <c r="H57" s="34" t="s">
        <v>16</v>
      </c>
      <c r="I57" s="34" t="s">
        <v>16</v>
      </c>
      <c r="J57" s="51" t="s">
        <v>3</v>
      </c>
      <c r="K57" s="68">
        <f t="shared" si="68"/>
        <v>3</v>
      </c>
      <c r="L57" s="74">
        <f t="shared" si="69"/>
        <v>0</v>
      </c>
      <c r="M57" s="70">
        <f t="shared" si="70"/>
        <v>0</v>
      </c>
      <c r="N57" s="70">
        <f t="shared" si="71"/>
        <v>0</v>
      </c>
      <c r="O57" s="70">
        <f t="shared" si="72"/>
        <v>0</v>
      </c>
      <c r="P57" s="70">
        <f t="shared" si="73"/>
        <v>1</v>
      </c>
      <c r="Q57" s="70">
        <f t="shared" si="74"/>
        <v>1</v>
      </c>
      <c r="R57" s="70">
        <f t="shared" si="75"/>
        <v>1</v>
      </c>
      <c r="S57" s="75">
        <f t="shared" si="76"/>
        <v>0</v>
      </c>
      <c r="T57" s="66"/>
      <c r="U57" s="66"/>
    </row>
    <row r="58" spans="1:21">
      <c r="A58" s="55"/>
      <c r="B58" s="64">
        <v>256</v>
      </c>
      <c r="C58" s="50" t="s">
        <v>135</v>
      </c>
      <c r="D58" s="34" t="s">
        <v>16</v>
      </c>
      <c r="E58" s="34" t="s">
        <v>16</v>
      </c>
      <c r="F58" s="34" t="s">
        <v>16</v>
      </c>
      <c r="G58" s="34" t="s">
        <v>16</v>
      </c>
      <c r="H58" s="34" t="s">
        <v>16</v>
      </c>
      <c r="I58" s="34" t="s">
        <v>16</v>
      </c>
      <c r="J58" s="51" t="s">
        <v>16</v>
      </c>
      <c r="K58" s="69">
        <f t="shared" si="68"/>
        <v>7</v>
      </c>
      <c r="L58" s="74">
        <f t="shared" si="69"/>
        <v>0</v>
      </c>
      <c r="M58" s="70">
        <f t="shared" si="70"/>
        <v>1</v>
      </c>
      <c r="N58" s="70">
        <f t="shared" si="71"/>
        <v>1</v>
      </c>
      <c r="O58" s="70">
        <f t="shared" si="72"/>
        <v>1</v>
      </c>
      <c r="P58" s="70">
        <f t="shared" si="73"/>
        <v>1</v>
      </c>
      <c r="Q58" s="70">
        <f t="shared" si="74"/>
        <v>1</v>
      </c>
      <c r="R58" s="70">
        <f t="shared" si="75"/>
        <v>1</v>
      </c>
      <c r="S58" s="75">
        <f t="shared" si="76"/>
        <v>1</v>
      </c>
      <c r="T58" s="66"/>
      <c r="U58" s="66"/>
    </row>
    <row r="59" spans="1:21">
      <c r="A59" s="56"/>
      <c r="B59">
        <v>263</v>
      </c>
      <c r="C59" s="52" t="s">
        <v>16</v>
      </c>
      <c r="D59" s="37" t="s">
        <v>16</v>
      </c>
      <c r="E59" s="37" t="s">
        <v>16</v>
      </c>
      <c r="F59" s="37" t="s">
        <v>16</v>
      </c>
      <c r="G59" s="37" t="s">
        <v>16</v>
      </c>
      <c r="H59" s="37" t="s">
        <v>16</v>
      </c>
      <c r="I59" s="37" t="s">
        <v>16</v>
      </c>
      <c r="J59" s="53" t="s">
        <v>135</v>
      </c>
      <c r="K59" s="67">
        <f t="shared" si="68"/>
        <v>7</v>
      </c>
      <c r="L59" s="74">
        <f t="shared" si="69"/>
        <v>1</v>
      </c>
      <c r="M59" s="70">
        <f t="shared" si="70"/>
        <v>1</v>
      </c>
      <c r="N59" s="70">
        <f t="shared" si="71"/>
        <v>1</v>
      </c>
      <c r="O59" s="70">
        <f t="shared" si="72"/>
        <v>1</v>
      </c>
      <c r="P59" s="70">
        <f t="shared" si="73"/>
        <v>1</v>
      </c>
      <c r="Q59" s="70">
        <f t="shared" si="74"/>
        <v>1</v>
      </c>
      <c r="R59" s="70">
        <f t="shared" si="75"/>
        <v>1</v>
      </c>
      <c r="S59" s="75">
        <f t="shared" si="76"/>
        <v>0</v>
      </c>
      <c r="T59" s="66"/>
      <c r="U59" s="66"/>
    </row>
    <row r="60" spans="1:21">
      <c r="A60" s="54" t="s">
        <v>134</v>
      </c>
      <c r="B60">
        <v>201</v>
      </c>
      <c r="C60" s="48" t="s">
        <v>32</v>
      </c>
      <c r="D60" s="31" t="s">
        <v>134</v>
      </c>
      <c r="E60" s="31" t="s">
        <v>3</v>
      </c>
      <c r="F60" s="31" t="s">
        <v>3</v>
      </c>
      <c r="G60" s="31" t="s">
        <v>3</v>
      </c>
      <c r="H60" s="31" t="s">
        <v>3</v>
      </c>
      <c r="I60" s="31" t="s">
        <v>3</v>
      </c>
      <c r="J60" s="49" t="s">
        <v>16</v>
      </c>
      <c r="K60" s="67">
        <f>COUNTIFS($C60:$J60,$A$60)</f>
        <v>1</v>
      </c>
      <c r="L60" s="74">
        <f>IF(C60=$A$60,1,0)</f>
        <v>0</v>
      </c>
      <c r="M60" s="70">
        <f t="shared" ref="M60:S60" si="77">IF(D60=$A$60,1,0)</f>
        <v>1</v>
      </c>
      <c r="N60" s="70">
        <f t="shared" si="77"/>
        <v>0</v>
      </c>
      <c r="O60" s="70">
        <f t="shared" si="77"/>
        <v>0</v>
      </c>
      <c r="P60" s="70">
        <f t="shared" si="77"/>
        <v>0</v>
      </c>
      <c r="Q60" s="70">
        <f t="shared" si="77"/>
        <v>0</v>
      </c>
      <c r="R60" s="70">
        <f t="shared" si="77"/>
        <v>0</v>
      </c>
      <c r="S60" s="75">
        <f t="shared" si="77"/>
        <v>0</v>
      </c>
      <c r="T60" s="66"/>
      <c r="U60" s="66"/>
    </row>
    <row r="61" spans="1:21">
      <c r="A61" s="55"/>
      <c r="B61" s="65">
        <v>210</v>
      </c>
      <c r="C61" s="50" t="s">
        <v>16</v>
      </c>
      <c r="D61" s="34" t="s">
        <v>32</v>
      </c>
      <c r="E61" s="34" t="s">
        <v>16</v>
      </c>
      <c r="F61" s="34" t="s">
        <v>16</v>
      </c>
      <c r="G61" s="34" t="s">
        <v>16</v>
      </c>
      <c r="H61" s="34" t="s">
        <v>16</v>
      </c>
      <c r="I61" s="34" t="s">
        <v>134</v>
      </c>
      <c r="J61" s="51" t="s">
        <v>3</v>
      </c>
      <c r="K61" s="68">
        <f t="shared" ref="K61:K67" si="78">COUNTIFS($C61:$J61,$A$60)</f>
        <v>1</v>
      </c>
      <c r="L61" s="74">
        <f t="shared" ref="L61:L67" si="79">IF(C61=$A$60,1,0)</f>
        <v>0</v>
      </c>
      <c r="M61" s="70">
        <f t="shared" ref="M61:M67" si="80">IF(D61=$A$60,1,0)</f>
        <v>0</v>
      </c>
      <c r="N61" s="70">
        <f t="shared" ref="N61:N67" si="81">IF(E61=$A$60,1,0)</f>
        <v>0</v>
      </c>
      <c r="O61" s="70">
        <f t="shared" ref="O61:O67" si="82">IF(F61=$A$60,1,0)</f>
        <v>0</v>
      </c>
      <c r="P61" s="70">
        <f t="shared" ref="P61:P67" si="83">IF(G61=$A$60,1,0)</f>
        <v>0</v>
      </c>
      <c r="Q61" s="70">
        <f t="shared" ref="Q61:Q67" si="84">IF(H61=$A$60,1,0)</f>
        <v>0</v>
      </c>
      <c r="R61" s="70">
        <f t="shared" ref="R61:R67" si="85">IF(I61=$A$60,1,0)</f>
        <v>1</v>
      </c>
      <c r="S61" s="75">
        <f t="shared" ref="S61:S67" si="86">IF(J61=$A$60,1,0)</f>
        <v>0</v>
      </c>
      <c r="T61" s="66"/>
      <c r="U61" s="66"/>
    </row>
    <row r="62" spans="1:21">
      <c r="A62" s="55"/>
      <c r="B62">
        <v>219</v>
      </c>
      <c r="C62" s="50" t="s">
        <v>134</v>
      </c>
      <c r="D62" s="34" t="s">
        <v>3</v>
      </c>
      <c r="E62" s="34" t="s">
        <v>136</v>
      </c>
      <c r="F62" s="34" t="s">
        <v>2</v>
      </c>
      <c r="G62" s="34" t="s">
        <v>136</v>
      </c>
      <c r="H62" s="34" t="s">
        <v>136</v>
      </c>
      <c r="I62" s="34" t="s">
        <v>135</v>
      </c>
      <c r="J62" s="51" t="s">
        <v>134</v>
      </c>
      <c r="K62" s="67">
        <f t="shared" si="78"/>
        <v>2</v>
      </c>
      <c r="L62" s="74">
        <f t="shared" si="79"/>
        <v>1</v>
      </c>
      <c r="M62" s="70">
        <f t="shared" si="80"/>
        <v>0</v>
      </c>
      <c r="N62" s="70">
        <f t="shared" si="81"/>
        <v>0</v>
      </c>
      <c r="O62" s="70">
        <f t="shared" si="82"/>
        <v>0</v>
      </c>
      <c r="P62" s="70">
        <f t="shared" si="83"/>
        <v>0</v>
      </c>
      <c r="Q62" s="70">
        <f t="shared" si="84"/>
        <v>0</v>
      </c>
      <c r="R62" s="70">
        <f t="shared" si="85"/>
        <v>0</v>
      </c>
      <c r="S62" s="75">
        <f t="shared" si="86"/>
        <v>1</v>
      </c>
      <c r="T62" s="66"/>
      <c r="U62" s="66"/>
    </row>
    <row r="63" spans="1:21">
      <c r="A63" s="55"/>
      <c r="B63">
        <v>228</v>
      </c>
      <c r="C63" s="50" t="s">
        <v>135</v>
      </c>
      <c r="D63" s="34" t="s">
        <v>134</v>
      </c>
      <c r="E63" s="34" t="s">
        <v>32</v>
      </c>
      <c r="F63" s="34" t="s">
        <v>135</v>
      </c>
      <c r="G63" s="34" t="s">
        <v>136</v>
      </c>
      <c r="H63" s="34" t="s">
        <v>136</v>
      </c>
      <c r="I63" s="34" t="s">
        <v>134</v>
      </c>
      <c r="J63" s="51" t="s">
        <v>134</v>
      </c>
      <c r="K63" s="67">
        <f t="shared" si="78"/>
        <v>3</v>
      </c>
      <c r="L63" s="74">
        <f t="shared" si="79"/>
        <v>0</v>
      </c>
      <c r="M63" s="70">
        <f t="shared" si="80"/>
        <v>1</v>
      </c>
      <c r="N63" s="70">
        <f t="shared" si="81"/>
        <v>0</v>
      </c>
      <c r="O63" s="70">
        <f t="shared" si="82"/>
        <v>0</v>
      </c>
      <c r="P63" s="70">
        <f t="shared" si="83"/>
        <v>0</v>
      </c>
      <c r="Q63" s="70">
        <f t="shared" si="84"/>
        <v>0</v>
      </c>
      <c r="R63" s="70">
        <f t="shared" si="85"/>
        <v>1</v>
      </c>
      <c r="S63" s="75">
        <f t="shared" si="86"/>
        <v>1</v>
      </c>
      <c r="T63" s="66"/>
      <c r="U63" s="66"/>
    </row>
    <row r="64" spans="1:21">
      <c r="A64" s="55"/>
      <c r="B64">
        <v>236</v>
      </c>
      <c r="C64" s="50" t="s">
        <v>135</v>
      </c>
      <c r="D64" s="34" t="s">
        <v>134</v>
      </c>
      <c r="E64" s="34" t="s">
        <v>135</v>
      </c>
      <c r="F64" s="34" t="s">
        <v>135</v>
      </c>
      <c r="G64" s="34" t="s">
        <v>136</v>
      </c>
      <c r="H64" s="34" t="s">
        <v>136</v>
      </c>
      <c r="I64" s="34" t="s">
        <v>136</v>
      </c>
      <c r="J64" s="51" t="s">
        <v>134</v>
      </c>
      <c r="K64" s="67">
        <f t="shared" si="78"/>
        <v>2</v>
      </c>
      <c r="L64" s="74">
        <f t="shared" si="79"/>
        <v>0</v>
      </c>
      <c r="M64" s="70">
        <f t="shared" si="80"/>
        <v>1</v>
      </c>
      <c r="N64" s="70">
        <f t="shared" si="81"/>
        <v>0</v>
      </c>
      <c r="O64" s="70">
        <f t="shared" si="82"/>
        <v>0</v>
      </c>
      <c r="P64" s="70">
        <f t="shared" si="83"/>
        <v>0</v>
      </c>
      <c r="Q64" s="70">
        <f t="shared" si="84"/>
        <v>0</v>
      </c>
      <c r="R64" s="70">
        <f t="shared" si="85"/>
        <v>0</v>
      </c>
      <c r="S64" s="75">
        <f t="shared" si="86"/>
        <v>1</v>
      </c>
      <c r="T64" s="66"/>
      <c r="U64" s="66"/>
    </row>
    <row r="65" spans="1:21">
      <c r="A65" s="55"/>
      <c r="B65">
        <v>245</v>
      </c>
      <c r="C65" s="50" t="s">
        <v>16</v>
      </c>
      <c r="D65" s="34" t="s">
        <v>134</v>
      </c>
      <c r="E65" s="34" t="s">
        <v>3</v>
      </c>
      <c r="F65" s="34" t="s">
        <v>134</v>
      </c>
      <c r="G65" s="34" t="s">
        <v>134</v>
      </c>
      <c r="H65" s="34" t="s">
        <v>134</v>
      </c>
      <c r="I65" s="34" t="s">
        <v>3</v>
      </c>
      <c r="J65" s="51" t="s">
        <v>3</v>
      </c>
      <c r="K65" s="67">
        <f t="shared" si="78"/>
        <v>4</v>
      </c>
      <c r="L65" s="74">
        <f t="shared" si="79"/>
        <v>0</v>
      </c>
      <c r="M65" s="70">
        <f t="shared" si="80"/>
        <v>1</v>
      </c>
      <c r="N65" s="70">
        <f t="shared" si="81"/>
        <v>0</v>
      </c>
      <c r="O65" s="70">
        <f t="shared" si="82"/>
        <v>1</v>
      </c>
      <c r="P65" s="70">
        <f t="shared" si="83"/>
        <v>1</v>
      </c>
      <c r="Q65" s="70">
        <f t="shared" si="84"/>
        <v>1</v>
      </c>
      <c r="R65" s="70">
        <f t="shared" si="85"/>
        <v>0</v>
      </c>
      <c r="S65" s="75">
        <f t="shared" si="86"/>
        <v>0</v>
      </c>
      <c r="T65" s="66"/>
      <c r="U65" s="66"/>
    </row>
    <row r="66" spans="1:21">
      <c r="A66" s="55"/>
      <c r="B66" s="64">
        <v>250</v>
      </c>
      <c r="C66" s="50" t="s">
        <v>3</v>
      </c>
      <c r="D66" s="34" t="s">
        <v>16</v>
      </c>
      <c r="E66" s="34" t="s">
        <v>134</v>
      </c>
      <c r="F66" s="34" t="s">
        <v>134</v>
      </c>
      <c r="G66" s="34" t="s">
        <v>134</v>
      </c>
      <c r="H66" s="34" t="s">
        <v>134</v>
      </c>
      <c r="I66" s="34" t="s">
        <v>3</v>
      </c>
      <c r="J66" s="51" t="s">
        <v>3</v>
      </c>
      <c r="K66" s="69">
        <f t="shared" si="78"/>
        <v>4</v>
      </c>
      <c r="L66" s="74">
        <f t="shared" si="79"/>
        <v>0</v>
      </c>
      <c r="M66" s="70">
        <f t="shared" si="80"/>
        <v>0</v>
      </c>
      <c r="N66" s="70">
        <f t="shared" si="81"/>
        <v>1</v>
      </c>
      <c r="O66" s="70">
        <f t="shared" si="82"/>
        <v>1</v>
      </c>
      <c r="P66" s="70">
        <f t="shared" si="83"/>
        <v>1</v>
      </c>
      <c r="Q66" s="70">
        <f t="shared" si="84"/>
        <v>1</v>
      </c>
      <c r="R66" s="70">
        <f t="shared" si="85"/>
        <v>0</v>
      </c>
      <c r="S66" s="75">
        <f t="shared" si="86"/>
        <v>0</v>
      </c>
      <c r="T66" s="66"/>
      <c r="U66" s="66"/>
    </row>
    <row r="67" spans="1:21">
      <c r="A67" s="56"/>
      <c r="B67">
        <v>264</v>
      </c>
      <c r="C67" s="52" t="s">
        <v>136</v>
      </c>
      <c r="D67" s="37" t="s">
        <v>2</v>
      </c>
      <c r="E67" s="37" t="s">
        <v>134</v>
      </c>
      <c r="F67" s="37" t="s">
        <v>136</v>
      </c>
      <c r="G67" s="37" t="s">
        <v>136</v>
      </c>
      <c r="H67" s="37" t="s">
        <v>136</v>
      </c>
      <c r="I67" s="37" t="s">
        <v>136</v>
      </c>
      <c r="J67" s="53" t="s">
        <v>2</v>
      </c>
      <c r="K67" s="67">
        <f t="shared" si="78"/>
        <v>1</v>
      </c>
      <c r="L67" s="76">
        <f t="shared" si="79"/>
        <v>0</v>
      </c>
      <c r="M67" s="77">
        <f t="shared" si="80"/>
        <v>0</v>
      </c>
      <c r="N67" s="77">
        <f t="shared" si="81"/>
        <v>1</v>
      </c>
      <c r="O67" s="77">
        <f t="shared" si="82"/>
        <v>0</v>
      </c>
      <c r="P67" s="77">
        <f t="shared" si="83"/>
        <v>0</v>
      </c>
      <c r="Q67" s="77">
        <f t="shared" si="84"/>
        <v>0</v>
      </c>
      <c r="R67" s="77">
        <f t="shared" si="85"/>
        <v>0</v>
      </c>
      <c r="S67" s="78">
        <f t="shared" si="86"/>
        <v>0</v>
      </c>
      <c r="T67" s="66"/>
      <c r="U67" s="66"/>
    </row>
    <row r="68" spans="1:21">
      <c r="L68" s="65">
        <f t="shared" ref="L68:S68" si="87">SUM(L2:L67)</f>
        <v>20</v>
      </c>
      <c r="M68">
        <f t="shared" si="87"/>
        <v>37</v>
      </c>
      <c r="N68">
        <f t="shared" si="87"/>
        <v>36</v>
      </c>
      <c r="O68" s="27">
        <f t="shared" si="87"/>
        <v>28</v>
      </c>
      <c r="P68">
        <f t="shared" si="87"/>
        <v>41</v>
      </c>
      <c r="Q68" s="8">
        <f t="shared" si="87"/>
        <v>41</v>
      </c>
      <c r="R68" s="27">
        <f t="shared" si="87"/>
        <v>38</v>
      </c>
      <c r="S68">
        <f t="shared" si="87"/>
        <v>34</v>
      </c>
      <c r="T68" s="27"/>
      <c r="U68" s="27"/>
    </row>
    <row r="72" spans="1:21">
      <c r="A72">
        <v>201</v>
      </c>
    </row>
    <row r="73" spans="1:21">
      <c r="A73">
        <v>202</v>
      </c>
    </row>
    <row r="74" spans="1:21">
      <c r="A74">
        <v>203</v>
      </c>
    </row>
    <row r="75" spans="1:21">
      <c r="A75">
        <v>204</v>
      </c>
    </row>
    <row r="76" spans="1:21">
      <c r="A76">
        <v>205</v>
      </c>
    </row>
    <row r="77" spans="1:21">
      <c r="A77">
        <v>206</v>
      </c>
    </row>
    <row r="78" spans="1:21">
      <c r="A78">
        <v>207</v>
      </c>
    </row>
    <row r="79" spans="1:21">
      <c r="A79">
        <v>208</v>
      </c>
    </row>
    <row r="80" spans="1:21">
      <c r="A80">
        <v>209</v>
      </c>
    </row>
    <row r="81" spans="1:1">
      <c r="A81" s="65">
        <v>210</v>
      </c>
    </row>
    <row r="82" spans="1:1">
      <c r="A82">
        <v>211</v>
      </c>
    </row>
    <row r="83" spans="1:1">
      <c r="A83">
        <v>212</v>
      </c>
    </row>
    <row r="84" spans="1:1">
      <c r="A84" s="64">
        <v>213</v>
      </c>
    </row>
    <row r="85" spans="1:1">
      <c r="A85">
        <v>214</v>
      </c>
    </row>
    <row r="86" spans="1:1">
      <c r="A86" s="65">
        <v>215</v>
      </c>
    </row>
    <row r="87" spans="1:1">
      <c r="A87">
        <v>216</v>
      </c>
    </row>
    <row r="88" spans="1:1">
      <c r="A88">
        <v>217</v>
      </c>
    </row>
    <row r="89" spans="1:1">
      <c r="A89">
        <v>218</v>
      </c>
    </row>
    <row r="90" spans="1:1">
      <c r="A90">
        <v>219</v>
      </c>
    </row>
    <row r="91" spans="1:1">
      <c r="A91" s="65">
        <v>220</v>
      </c>
    </row>
    <row r="92" spans="1:1">
      <c r="A92">
        <v>221</v>
      </c>
    </row>
    <row r="93" spans="1:1">
      <c r="A93">
        <v>222</v>
      </c>
    </row>
    <row r="94" spans="1:1">
      <c r="A94">
        <v>223</v>
      </c>
    </row>
    <row r="95" spans="1:1">
      <c r="A95">
        <v>224</v>
      </c>
    </row>
    <row r="96" spans="1:1">
      <c r="A96" s="64">
        <v>225</v>
      </c>
    </row>
    <row r="97" spans="1:1">
      <c r="A97">
        <v>226</v>
      </c>
    </row>
    <row r="98" spans="1:1">
      <c r="A98" s="64">
        <v>227</v>
      </c>
    </row>
    <row r="99" spans="1:1">
      <c r="A99">
        <v>228</v>
      </c>
    </row>
    <row r="100" spans="1:1">
      <c r="A100">
        <v>229</v>
      </c>
    </row>
    <row r="101" spans="1:1">
      <c r="A101" s="65">
        <v>230</v>
      </c>
    </row>
    <row r="102" spans="1:1">
      <c r="A102" s="65">
        <v>231</v>
      </c>
    </row>
    <row r="103" spans="1:1">
      <c r="A103">
        <v>232</v>
      </c>
    </row>
    <row r="104" spans="1:1">
      <c r="A104">
        <v>233</v>
      </c>
    </row>
    <row r="105" spans="1:1">
      <c r="A105">
        <v>234</v>
      </c>
    </row>
    <row r="106" spans="1:1">
      <c r="A106">
        <v>235</v>
      </c>
    </row>
    <row r="107" spans="1:1">
      <c r="A107">
        <v>236</v>
      </c>
    </row>
    <row r="108" spans="1:1">
      <c r="A108">
        <v>237</v>
      </c>
    </row>
    <row r="109" spans="1:1">
      <c r="A109">
        <v>238</v>
      </c>
    </row>
    <row r="110" spans="1:1">
      <c r="A110">
        <v>239</v>
      </c>
    </row>
    <row r="111" spans="1:1">
      <c r="A111">
        <v>240</v>
      </c>
    </row>
    <row r="112" spans="1:1">
      <c r="A112">
        <v>241</v>
      </c>
    </row>
    <row r="113" spans="1:1">
      <c r="A113">
        <v>242</v>
      </c>
    </row>
    <row r="114" spans="1:1">
      <c r="A114">
        <v>243</v>
      </c>
    </row>
    <row r="115" spans="1:1">
      <c r="A115">
        <v>244</v>
      </c>
    </row>
    <row r="116" spans="1:1">
      <c r="A116">
        <v>245</v>
      </c>
    </row>
    <row r="117" spans="1:1">
      <c r="A117">
        <v>246</v>
      </c>
    </row>
    <row r="118" spans="1:1">
      <c r="A118">
        <v>247</v>
      </c>
    </row>
    <row r="119" spans="1:1">
      <c r="A119">
        <v>248</v>
      </c>
    </row>
    <row r="120" spans="1:1">
      <c r="A120" s="64">
        <v>249</v>
      </c>
    </row>
    <row r="121" spans="1:1">
      <c r="A121" s="64">
        <v>250</v>
      </c>
    </row>
    <row r="122" spans="1:1">
      <c r="A122" s="65">
        <v>251</v>
      </c>
    </row>
    <row r="123" spans="1:1">
      <c r="A123">
        <v>252</v>
      </c>
    </row>
    <row r="124" spans="1:1">
      <c r="A124">
        <v>253</v>
      </c>
    </row>
    <row r="125" spans="1:1">
      <c r="A125">
        <v>254</v>
      </c>
    </row>
    <row r="126" spans="1:1">
      <c r="A126" s="65">
        <v>255</v>
      </c>
    </row>
    <row r="127" spans="1:1">
      <c r="A127" s="64">
        <v>256</v>
      </c>
    </row>
    <row r="128" spans="1:1">
      <c r="A128">
        <v>257</v>
      </c>
    </row>
    <row r="129" spans="1:1">
      <c r="A129">
        <v>258</v>
      </c>
    </row>
    <row r="130" spans="1:1">
      <c r="A130">
        <v>259</v>
      </c>
    </row>
    <row r="131" spans="1:1">
      <c r="A131">
        <v>260</v>
      </c>
    </row>
    <row r="132" spans="1:1">
      <c r="A132">
        <v>261</v>
      </c>
    </row>
    <row r="133" spans="1:1">
      <c r="A133" s="64">
        <v>262</v>
      </c>
    </row>
    <row r="134" spans="1:1">
      <c r="A134">
        <v>263</v>
      </c>
    </row>
    <row r="135" spans="1:1">
      <c r="A135">
        <v>264</v>
      </c>
    </row>
    <row r="136" spans="1:1">
      <c r="A136">
        <v>265</v>
      </c>
    </row>
    <row r="137" spans="1:1">
      <c r="A137">
        <v>266</v>
      </c>
    </row>
  </sheetData>
  <sortState ref="A72:A137">
    <sortCondition ref="A72"/>
  </sortState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obrázky1</vt:lpstr>
      <vt:lpstr>obrázky 2</vt:lpstr>
      <vt:lpstr>obrázky 3</vt:lpstr>
      <vt:lpstr>obrázky B</vt:lpstr>
      <vt:lpstr>Obrázky A</vt:lpstr>
      <vt:lpstr>Fáze B</vt:lpstr>
      <vt:lpstr>fáze 1</vt:lpstr>
      <vt:lpstr>fáze 2</vt:lpstr>
      <vt:lpstr>fáze 3</vt:lpstr>
      <vt:lpstr>List1</vt:lpstr>
      <vt:lpstr>radost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2012-07-15T00:40:00Z</dcterms:modified>
</cp:coreProperties>
</file>